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+ETF" sheetId="1" r:id="rId4"/>
    <sheet state="visible" name="DAUGIAU ETF" sheetId="2" r:id="rId5"/>
    <sheet state="visible" name="SKAIČIUOKLĖ" sheetId="3" r:id="rId6"/>
  </sheets>
  <definedNames/>
  <calcPr/>
</workbook>
</file>

<file path=xl/sharedStrings.xml><?xml version="1.0" encoding="utf-8"?>
<sst xmlns="http://schemas.openxmlformats.org/spreadsheetml/2006/main" count="160" uniqueCount="124">
  <si>
    <t>ATSIDARYK VP SĄSKAITĄ IR GAUK DOVANŲ</t>
  </si>
  <si>
    <t>&gt; SPAUSK ČIA: Internetinis brokeris</t>
  </si>
  <si>
    <t>KAIP ATSIDARYTI BE KLAIDŲ</t>
  </si>
  <si>
    <r>
      <rPr>
        <b/>
        <color rgb="FFFBBC04"/>
        <sz val="16.0"/>
        <u/>
      </rPr>
      <t>&gt; SPAUSK ČIA: V</t>
    </r>
    <r>
      <rPr>
        <b/>
        <color rgb="FFFBBC04"/>
        <sz val="16.0"/>
        <u/>
      </rPr>
      <t>ideo instrukcija</t>
    </r>
  </si>
  <si>
    <t>UNIKALI KLIENTŲ PATIRTIS SU CONTRIBEE</t>
  </si>
  <si>
    <t>&gt; SPAUSK ČIA: Mano asmeninis dėmesys uždarai bendruomenei</t>
  </si>
  <si>
    <t>MANO MĖGSTAMIAUSI ETF:</t>
  </si>
  <si>
    <t>SCHD</t>
  </si>
  <si>
    <t>SCHD Fact Sheet | Schwab Funds</t>
  </si>
  <si>
    <t>SCHG</t>
  </si>
  <si>
    <t>SCHG Fact Sheet | Schwab Funds</t>
  </si>
  <si>
    <t>JEPI</t>
  </si>
  <si>
    <t>Premium Income ETF | JEPI | J.P. Morgan Asset Management</t>
  </si>
  <si>
    <t>REIT - nekilnojamojo turto ETF:</t>
  </si>
  <si>
    <t>VNQ</t>
  </si>
  <si>
    <t>VNQ-Vanguard Real Estate ETF</t>
  </si>
  <si>
    <t>EUROPOS KLASIKA ETF:</t>
  </si>
  <si>
    <t>SXR8</t>
  </si>
  <si>
    <t>iShares Core S&amp;P 500 UCITS ETF USD (Acc)</t>
  </si>
  <si>
    <t>QDVE</t>
  </si>
  <si>
    <t>iShares Information Technology ETF USD</t>
  </si>
  <si>
    <t>VWRD</t>
  </si>
  <si>
    <t xml:space="preserve">Vanguard FTSE All-World UCITS ETF </t>
  </si>
  <si>
    <t>IŠ KUR SEMIUOSI INFORMACIJOS?</t>
  </si>
  <si>
    <t>&gt;&gt;&gt; IŠBANDYK SEEKING ALPHA &lt;&lt;&lt;</t>
  </si>
  <si>
    <t>ALTERNATYVIOS ENERGETIKOS ETF:</t>
  </si>
  <si>
    <t>TAN</t>
  </si>
  <si>
    <t>(TAN) Invesco Solar ETF Stock Price, Holdings, Quote &amp; News</t>
  </si>
  <si>
    <t>FAN</t>
  </si>
  <si>
    <t>(FAN) First Trust Global Wind Energy ETF Stock Price, Holdings, Quote &amp; News</t>
  </si>
  <si>
    <t>PBD</t>
  </si>
  <si>
    <t>(PBD) Invesco Global Clean Energy ETF Stock Price, Holdings, Quote &amp; News</t>
  </si>
  <si>
    <t>BITCOIN ETF:</t>
  </si>
  <si>
    <t>BITO</t>
  </si>
  <si>
    <t>(BITO) ProShares Bitcoin Strategy ETF Stock Price, Holdings, Quote &amp; News</t>
  </si>
  <si>
    <t>PRAMONĖS IR INFRASTRUKTŪROS ETF:</t>
  </si>
  <si>
    <t>IDRV</t>
  </si>
  <si>
    <t>(IDRV) iShares Self-Driving EV and Tech ETF Stock Price, Holdings, Quote &amp; News</t>
  </si>
  <si>
    <t>JETS</t>
  </si>
  <si>
    <t>(JETS) U.S. Global Jets ETF Stock Price, Holdings, Quote &amp; News</t>
  </si>
  <si>
    <t>SEA</t>
  </si>
  <si>
    <t>(SEA) U.S. Global Sea to Sky Cargo ETF Stock Price, Holdings, Quote &amp; News | etf.com</t>
  </si>
  <si>
    <t>PPA</t>
  </si>
  <si>
    <t>(PPA) Invesco Aerospace &amp; Defense ETF Stock Price, Holdings, Quote &amp; News</t>
  </si>
  <si>
    <t>METALŲ, ŽALIAVŲ ETF:</t>
  </si>
  <si>
    <t>GDX</t>
  </si>
  <si>
    <t>(GDX) VanEck Gold Miners ETF Stock Price, Holdings, Quote &amp; News</t>
  </si>
  <si>
    <t>XME</t>
  </si>
  <si>
    <t>(XME) SPDR S&amp;P Metals &amp; Mining ETF Stock Price, Holdings, Quote &amp; News</t>
  </si>
  <si>
    <t>SLX</t>
  </si>
  <si>
    <t>(SLX) VanEck Steel ETF Stock Price, Holdings, Quote &amp; News</t>
  </si>
  <si>
    <t>SIL</t>
  </si>
  <si>
    <t>(SIL) Global X Silver Miners ETF Stock Price, Holdings, Quote &amp; News</t>
  </si>
  <si>
    <t>WOOD</t>
  </si>
  <si>
    <t>(WOOD) iShares Global Timber &amp; Forestry ETF Stock Price, Holdings, Quote &amp; News</t>
  </si>
  <si>
    <t>COPX</t>
  </si>
  <si>
    <t>(COPX) Global X Copper Miners ETF Stock Price, Holdings, Quote &amp; News</t>
  </si>
  <si>
    <t>LIT</t>
  </si>
  <si>
    <t>(LIT) Global X Lithium &amp; Battery Tech ETF Stock Price, Holdings, Quote &amp; News</t>
  </si>
  <si>
    <t>URA</t>
  </si>
  <si>
    <t>(URA) Global X Uranium ETF Stock Price, Holdings, Quote &amp; News</t>
  </si>
  <si>
    <t>Mėnesinė įmoka</t>
  </si>
  <si>
    <t>Metinės palūkanos</t>
  </si>
  <si>
    <t>Valiutos konv.</t>
  </si>
  <si>
    <t>Turto valdymas</t>
  </si>
  <si>
    <t>Metinis įmokos didinimas</t>
  </si>
  <si>
    <t>VISO SUMOKĖTA ĮMOKŲ</t>
  </si>
  <si>
    <t>GALUTINĖ IŠMOKA</t>
  </si>
  <si>
    <t>VISO INVESTUOTA</t>
  </si>
  <si>
    <t>SUKAUPTA SUMA</t>
  </si>
  <si>
    <t>VISO SUMOKĖTA MOKESČIŲ</t>
  </si>
  <si>
    <t>GALUTINĖ IŠMOKA SU GPM</t>
  </si>
  <si>
    <t>PELNAS</t>
  </si>
  <si>
    <t>PELNO MOKESTIS</t>
  </si>
  <si>
    <t>SUTAUPYTA MOKESČIŲ</t>
  </si>
  <si>
    <t>PELNO MOKESTIS MOKĖTI NEREIKIA</t>
  </si>
  <si>
    <t>INVESTICINIS GYVYBES DRAUDIMAS (Pagal faktinius fondo duomenis)</t>
  </si>
  <si>
    <t>FONDAS PAGAL FAKTINIUS DUOMENIS</t>
  </si>
  <si>
    <t>Atsidedu pats (įdėta savo pingų)</t>
  </si>
  <si>
    <t>Taupau mokesčių (lengvatos pinigai)</t>
  </si>
  <si>
    <t>ĮMOKA PERIODINE</t>
  </si>
  <si>
    <t>SUMOKĖTŲ PINIGŲ SUMA</t>
  </si>
  <si>
    <t>ĮMOKŲ MOK. ir admin</t>
  </si>
  <si>
    <t>TURTO VALDYMO MOK.</t>
  </si>
  <si>
    <t>PALŪKANOS</t>
  </si>
  <si>
    <t>SUKAUPTAS KAPITALAS PERIODINĖMIS ĮMOKOMIS</t>
  </si>
  <si>
    <t>SUTAUPOMA PELNO MOK.</t>
  </si>
  <si>
    <t>Metinis GPM</t>
  </si>
  <si>
    <t>VISO GPM lengvata</t>
  </si>
  <si>
    <t>Reinvestuotas GPM su tokiu pat metiniu %</t>
  </si>
  <si>
    <t>Pelnas su reinvestuotu GPM</t>
  </si>
  <si>
    <t>LAIKOTARPIS</t>
  </si>
  <si>
    <t>ĮMOKŲ MOK. ir admin
(Susivesti patiems pagal brokerį)</t>
  </si>
  <si>
    <t>SUKAUPTAS KAPITALAS atėmus pelno mok 15% nuo sumos virš 500Eur</t>
  </si>
  <si>
    <t>1 metai</t>
  </si>
  <si>
    <t>2 metai</t>
  </si>
  <si>
    <t>3 metai</t>
  </si>
  <si>
    <t>4 metai</t>
  </si>
  <si>
    <t>5 metai</t>
  </si>
  <si>
    <t>6 metai</t>
  </si>
  <si>
    <t>7 metai</t>
  </si>
  <si>
    <t>8 metai</t>
  </si>
  <si>
    <t>9 metai</t>
  </si>
  <si>
    <t>10 metai</t>
  </si>
  <si>
    <t>11 metai</t>
  </si>
  <si>
    <t>12 metai</t>
  </si>
  <si>
    <t>13 metai</t>
  </si>
  <si>
    <t>14 metai</t>
  </si>
  <si>
    <t>15 metai</t>
  </si>
  <si>
    <t>16 metai</t>
  </si>
  <si>
    <t>17 metai</t>
  </si>
  <si>
    <t>18 metai</t>
  </si>
  <si>
    <t>19 metai</t>
  </si>
  <si>
    <t>20 metai</t>
  </si>
  <si>
    <t>21 metai</t>
  </si>
  <si>
    <t>22 metai</t>
  </si>
  <si>
    <t>23 metai</t>
  </si>
  <si>
    <t>24 metai</t>
  </si>
  <si>
    <t>25 metai</t>
  </si>
  <si>
    <t>26 metai</t>
  </si>
  <si>
    <t>27 metai</t>
  </si>
  <si>
    <t>28 metai</t>
  </si>
  <si>
    <t>29 metai</t>
  </si>
  <si>
    <t>30 metai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</si>
</sst>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€]#,##0.00"/>
    <numFmt numFmtId="165" formatCode="0.000%"/>
  </numFmts>
  <fonts count="24">
    <font>
      <sz val="10.0"/>
      <color rgb="FF000000"/>
      <name val="Arial"/>
      <scheme val="minor"/>
    </font>
    <font>
      <b/>
      <i/>
      <sz val="12.0"/>
      <color rgb="FFFFFFFF"/>
      <name val="Arial"/>
      <scheme val="minor"/>
    </font>
    <font>
      <b/>
      <sz val="12.0"/>
      <color rgb="FFFFFFFF"/>
      <name val="Arial"/>
      <scheme val="minor"/>
    </font>
    <font>
      <color rgb="FFFFFFFF"/>
      <name val="Arial"/>
      <scheme val="minor"/>
    </font>
    <font>
      <b/>
      <sz val="21.0"/>
      <color theme="6"/>
      <name val="Arial"/>
      <scheme val="minor"/>
    </font>
    <font>
      <b/>
      <u/>
      <sz val="16.0"/>
      <color rgb="FFFBBC04"/>
    </font>
    <font>
      <b/>
      <u/>
      <sz val="16.0"/>
      <color rgb="FFFBBC04"/>
      <name val="Arial"/>
      <scheme val="minor"/>
    </font>
    <font>
      <b/>
      <sz val="12.0"/>
      <color theme="6"/>
      <name val="Arial"/>
      <scheme val="minor"/>
    </font>
    <font>
      <i/>
      <u/>
      <sz val="12.0"/>
      <color rgb="FFFFFFFF"/>
    </font>
    <font>
      <b/>
      <sz val="12.0"/>
      <color rgb="FFFBBC04"/>
      <name val="Arial"/>
      <scheme val="minor"/>
    </font>
    <font>
      <i/>
      <sz val="12.0"/>
      <color rgb="FFFFFFFF"/>
      <name val="Arial"/>
      <scheme val="minor"/>
    </font>
    <font>
      <i/>
      <u/>
      <sz val="12.0"/>
      <color rgb="FFFFFFFF"/>
    </font>
    <font>
      <b/>
      <sz val="11.0"/>
      <color theme="6"/>
      <name val="Arial"/>
      <scheme val="minor"/>
    </font>
    <font>
      <i/>
      <u/>
      <sz val="11.0"/>
      <color rgb="FFFFFFFF"/>
    </font>
    <font>
      <color theme="1"/>
      <name val="Arial"/>
      <scheme val="minor"/>
    </font>
    <font>
      <b/>
      <i/>
      <u/>
      <sz val="15.0"/>
      <color theme="6"/>
    </font>
    <font/>
    <font>
      <i/>
      <u/>
      <sz val="11.0"/>
      <color rgb="FFFFFFFF"/>
    </font>
    <font>
      <i/>
      <color rgb="FFFFFFFF"/>
      <name val="Arial"/>
      <scheme val="minor"/>
    </font>
    <font>
      <b/>
      <color rgb="FFFFFFFF"/>
      <name val="Arial"/>
    </font>
    <font>
      <color rgb="FFFFFFFF"/>
      <name val="Arial"/>
    </font>
    <font>
      <b/>
      <i/>
      <sz val="12.0"/>
      <color rgb="FFFFFFFF"/>
      <name val="Arial"/>
    </font>
    <font>
      <i/>
      <sz val="12.0"/>
      <color rgb="FFFFFFFF"/>
      <name val="Arial"/>
    </font>
    <font>
      <b/>
      <sz val="8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666666"/>
        <bgColor rgb="FF666666"/>
      </patternFill>
    </fill>
    <fill>
      <patternFill patternType="solid">
        <fgColor rgb="FF38761D"/>
        <bgColor rgb="FF38761D"/>
      </patternFill>
    </fill>
    <fill>
      <patternFill patternType="solid">
        <fgColor rgb="FF660000"/>
        <bgColor rgb="FF660000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B7B7B7"/>
      </bottom>
    </border>
    <border>
      <top style="thin">
        <color rgb="FF000000"/>
      </top>
      <bottom style="thin">
        <color rgb="FFB7B7B7"/>
      </bottom>
    </border>
    <border>
      <right style="thin">
        <color rgb="FF000000"/>
      </right>
      <top style="thin">
        <color rgb="FF000000"/>
      </top>
      <bottom style="thin">
        <color rgb="FFB7B7B7"/>
      </bottom>
    </border>
    <border>
      <left style="thin">
        <color rgb="FF000000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000000"/>
      </right>
      <top style="thin">
        <color rgb="FFB7B7B7"/>
      </top>
      <bottom style="thin">
        <color rgb="FFB7B7B7"/>
      </bottom>
    </border>
    <border>
      <left style="thin">
        <color rgb="FF000000"/>
      </left>
      <right style="thin">
        <color rgb="FFB7B7B7"/>
      </right>
      <top style="thin">
        <color rgb="FF000000"/>
      </top>
      <bottom style="thin">
        <color rgb="FF000000"/>
      </bottom>
    </border>
    <border>
      <left style="thin">
        <color rgb="FFB7B7B7"/>
      </left>
      <right style="thin">
        <color rgb="FFB7B7B7"/>
      </right>
      <top style="thin">
        <color rgb="FF000000"/>
      </top>
      <bottom style="thin">
        <color rgb="FF000000"/>
      </bottom>
    </border>
    <border>
      <left style="thin">
        <color rgb="FFB7B7B7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2" fontId="3" numFmtId="0" xfId="0" applyFont="1"/>
    <xf borderId="0" fillId="2" fontId="4" numFmtId="0" xfId="0" applyAlignment="1" applyFont="1">
      <alignment readingOrder="0"/>
    </xf>
    <xf borderId="0" fillId="2" fontId="5" numFmtId="0" xfId="0" applyAlignment="1" applyFont="1">
      <alignment readingOrder="0"/>
    </xf>
    <xf borderId="0" fillId="2" fontId="3" numFmtId="0" xfId="0" applyAlignment="1" applyFont="1">
      <alignment readingOrder="0"/>
    </xf>
    <xf borderId="0" fillId="2" fontId="6" numFmtId="0" xfId="0" applyAlignment="1" applyFont="1">
      <alignment readingOrder="0"/>
    </xf>
    <xf borderId="1" fillId="2" fontId="1" numFmtId="0" xfId="0" applyAlignment="1" applyBorder="1" applyFont="1">
      <alignment readingOrder="0"/>
    </xf>
    <xf borderId="1" fillId="2" fontId="3" numFmtId="0" xfId="0" applyBorder="1" applyFont="1"/>
    <xf borderId="1" fillId="2" fontId="7" numFmtId="0" xfId="0" applyAlignment="1" applyBorder="1" applyFont="1">
      <alignment readingOrder="0"/>
    </xf>
    <xf borderId="1" fillId="2" fontId="8" numFmtId="0" xfId="0" applyAlignment="1" applyBorder="1" applyFont="1">
      <alignment readingOrder="0"/>
    </xf>
    <xf borderId="1" fillId="2" fontId="9" numFmtId="0" xfId="0" applyAlignment="1" applyBorder="1" applyFont="1">
      <alignment readingOrder="0"/>
    </xf>
    <xf borderId="1" fillId="2" fontId="10" numFmtId="0" xfId="0" applyAlignment="1" applyBorder="1" applyFont="1">
      <alignment readingOrder="0"/>
    </xf>
    <xf borderId="0" fillId="2" fontId="11" numFmtId="0" xfId="0" applyAlignment="1" applyFont="1">
      <alignment readingOrder="0"/>
    </xf>
    <xf borderId="0" fillId="2" fontId="12" numFmtId="0" xfId="0" applyAlignment="1" applyFont="1">
      <alignment readingOrder="0"/>
    </xf>
    <xf borderId="0" fillId="2" fontId="13" numFmtId="0" xfId="0" applyAlignment="1" applyFont="1">
      <alignment readingOrder="0"/>
    </xf>
    <xf borderId="0" fillId="2" fontId="14" numFmtId="0" xfId="0" applyFont="1"/>
    <xf borderId="2" fillId="2" fontId="15" numFmtId="0" xfId="0" applyAlignment="1" applyBorder="1" applyFont="1">
      <alignment readingOrder="0"/>
    </xf>
    <xf borderId="2" fillId="0" fontId="16" numFmtId="0" xfId="0" applyBorder="1" applyFont="1"/>
    <xf borderId="3" fillId="0" fontId="16" numFmtId="0" xfId="0" applyBorder="1" applyFont="1"/>
    <xf borderId="1" fillId="2" fontId="17" numFmtId="0" xfId="0" applyAlignment="1" applyBorder="1" applyFont="1">
      <alignment readingOrder="0"/>
    </xf>
    <xf borderId="1" fillId="2" fontId="18" numFmtId="0" xfId="0" applyBorder="1" applyFont="1"/>
    <xf borderId="1" fillId="2" fontId="19" numFmtId="0" xfId="0" applyAlignment="1" applyBorder="1" applyFont="1">
      <alignment horizontal="center" readingOrder="0" shrinkToFit="0" vertical="bottom" wrapText="0"/>
    </xf>
    <xf borderId="4" fillId="2" fontId="20" numFmtId="0" xfId="0" applyAlignment="1" applyBorder="1" applyFont="1">
      <alignment horizontal="center" shrinkToFit="0" vertical="center" wrapText="1"/>
    </xf>
    <xf borderId="5" fillId="3" fontId="21" numFmtId="0" xfId="0" applyAlignment="1" applyBorder="1" applyFill="1" applyFont="1">
      <alignment horizontal="center" vertical="bottom"/>
    </xf>
    <xf borderId="5" fillId="3" fontId="21" numFmtId="0" xfId="0" applyAlignment="1" applyBorder="1" applyFont="1">
      <alignment horizontal="center" readingOrder="0" vertical="bottom"/>
    </xf>
    <xf borderId="6" fillId="3" fontId="21" numFmtId="0" xfId="0" applyAlignment="1" applyBorder="1" applyFont="1">
      <alignment horizontal="center" readingOrder="0" vertical="bottom"/>
    </xf>
    <xf borderId="7" fillId="0" fontId="16" numFmtId="0" xfId="0" applyBorder="1" applyFont="1"/>
    <xf borderId="5" fillId="3" fontId="21" numFmtId="0" xfId="0" applyAlignment="1" applyBorder="1" applyFont="1">
      <alignment horizontal="center" readingOrder="0" shrinkToFit="0" vertical="bottom" wrapText="0"/>
    </xf>
    <xf borderId="5" fillId="3" fontId="22" numFmtId="164" xfId="0" applyAlignment="1" applyBorder="1" applyFont="1" applyNumberFormat="1">
      <alignment horizontal="center" readingOrder="0" vertical="bottom"/>
    </xf>
    <xf borderId="5" fillId="3" fontId="22" numFmtId="9" xfId="0" applyAlignment="1" applyBorder="1" applyFont="1" applyNumberFormat="1">
      <alignment horizontal="center" readingOrder="0" vertical="bottom"/>
    </xf>
    <xf borderId="5" fillId="3" fontId="22" numFmtId="10" xfId="0" applyAlignment="1" applyBorder="1" applyFont="1" applyNumberFormat="1">
      <alignment horizontal="center" readingOrder="0" vertical="bottom"/>
    </xf>
    <xf borderId="6" fillId="3" fontId="22" numFmtId="165" xfId="0" applyAlignment="1" applyBorder="1" applyFont="1" applyNumberFormat="1">
      <alignment horizontal="center" readingOrder="0" vertical="bottom"/>
    </xf>
    <xf borderId="5" fillId="3" fontId="22" numFmtId="0" xfId="0" applyAlignment="1" applyBorder="1" applyFont="1">
      <alignment horizontal="center" readingOrder="0" shrinkToFit="0" vertical="bottom" wrapText="0"/>
    </xf>
    <xf borderId="0" fillId="2" fontId="21" numFmtId="0" xfId="0" applyAlignment="1" applyFont="1">
      <alignment horizontal="center" readingOrder="0" shrinkToFit="0" vertical="bottom" wrapText="0"/>
    </xf>
    <xf borderId="0" fillId="2" fontId="21" numFmtId="0" xfId="0" applyAlignment="1" applyFont="1">
      <alignment horizontal="right" readingOrder="0" shrinkToFit="0" vertical="bottom" wrapText="0"/>
    </xf>
    <xf borderId="0" fillId="2" fontId="22" numFmtId="0" xfId="0" applyAlignment="1" applyFont="1">
      <alignment horizontal="center" shrinkToFit="0" vertical="center" wrapText="1"/>
    </xf>
    <xf borderId="0" fillId="2" fontId="21" numFmtId="0" xfId="0" applyAlignment="1" applyFont="1">
      <alignment horizontal="left" readingOrder="0" shrinkToFit="0" vertical="bottom" wrapText="0"/>
    </xf>
    <xf borderId="1" fillId="2" fontId="21" numFmtId="0" xfId="0" applyAlignment="1" applyBorder="1" applyFont="1">
      <alignment horizontal="center" readingOrder="0" shrinkToFit="0" vertical="bottom" wrapText="0"/>
    </xf>
    <xf borderId="4" fillId="2" fontId="21" numFmtId="0" xfId="0" applyAlignment="1" applyBorder="1" applyFont="1">
      <alignment horizontal="right" readingOrder="0" shrinkToFit="0" vertical="bottom" wrapText="0"/>
    </xf>
    <xf borderId="8" fillId="0" fontId="16" numFmtId="0" xfId="0" applyBorder="1" applyFont="1"/>
    <xf borderId="9" fillId="0" fontId="16" numFmtId="0" xfId="0" applyBorder="1" applyFont="1"/>
    <xf borderId="4" fillId="2" fontId="22" numFmtId="0" xfId="0" applyAlignment="1" applyBorder="1" applyFont="1">
      <alignment horizontal="center" shrinkToFit="0" vertical="center" wrapText="1"/>
    </xf>
    <xf borderId="6" fillId="4" fontId="21" numFmtId="0" xfId="0" applyAlignment="1" applyBorder="1" applyFill="1" applyFont="1">
      <alignment horizontal="right" readingOrder="0" shrinkToFit="0" vertical="bottom" wrapText="0"/>
    </xf>
    <xf borderId="5" fillId="4" fontId="21" numFmtId="164" xfId="0" applyAlignment="1" applyBorder="1" applyFont="1" applyNumberFormat="1">
      <alignment horizontal="left" readingOrder="0" shrinkToFit="0" vertical="bottom" wrapText="0"/>
    </xf>
    <xf borderId="5" fillId="4" fontId="21" numFmtId="0" xfId="0" applyAlignment="1" applyBorder="1" applyFont="1">
      <alignment horizontal="right" readingOrder="0" shrinkToFit="0" vertical="bottom" wrapText="0"/>
    </xf>
    <xf borderId="5" fillId="4" fontId="21" numFmtId="164" xfId="0" applyAlignment="1" applyBorder="1" applyFont="1" applyNumberFormat="1">
      <alignment horizontal="left" readingOrder="0" shrinkToFit="0" vertical="bottom" wrapText="0"/>
    </xf>
    <xf borderId="5" fillId="4" fontId="21" numFmtId="0" xfId="0" applyAlignment="1" applyBorder="1" applyFont="1">
      <alignment horizontal="center" readingOrder="0" shrinkToFit="0" vertical="bottom" wrapText="0"/>
    </xf>
    <xf borderId="1" fillId="2" fontId="21" numFmtId="0" xfId="0" applyAlignment="1" applyBorder="1" applyFont="1">
      <alignment horizontal="center" shrinkToFit="0" vertical="bottom" wrapText="0"/>
    </xf>
    <xf borderId="4" fillId="2" fontId="19" numFmtId="0" xfId="0" applyAlignment="1" applyBorder="1" applyFont="1">
      <alignment horizontal="right" readingOrder="0" shrinkToFit="0" vertical="bottom" wrapText="0"/>
    </xf>
    <xf borderId="1" fillId="2" fontId="19" numFmtId="0" xfId="0" applyAlignment="1" applyBorder="1" applyFont="1">
      <alignment horizontal="center" shrinkToFit="0" vertical="bottom" wrapText="0"/>
    </xf>
    <xf borderId="1" fillId="2" fontId="20" numFmtId="0" xfId="0" applyAlignment="1" applyBorder="1" applyFont="1">
      <alignment horizontal="center" shrinkToFit="0" vertical="center" wrapText="1"/>
    </xf>
    <xf borderId="10" fillId="2" fontId="19" numFmtId="0" xfId="0" applyAlignment="1" applyBorder="1" applyFont="1">
      <alignment horizontal="right" readingOrder="0" shrinkToFit="0" vertical="bottom" wrapText="0"/>
    </xf>
    <xf borderId="11" fillId="0" fontId="16" numFmtId="0" xfId="0" applyBorder="1" applyFont="1"/>
    <xf borderId="12" fillId="2" fontId="14" numFmtId="0" xfId="0" applyBorder="1" applyFont="1"/>
    <xf borderId="12" fillId="2" fontId="19" numFmtId="0" xfId="0" applyAlignment="1" applyBorder="1" applyFont="1">
      <alignment horizontal="right" readingOrder="0" shrinkToFit="0" vertical="bottom" wrapText="0"/>
    </xf>
    <xf borderId="12" fillId="2" fontId="19" numFmtId="0" xfId="0" applyAlignment="1" applyBorder="1" applyFont="1">
      <alignment horizontal="center" readingOrder="0" shrinkToFit="0" vertical="bottom" wrapText="0"/>
    </xf>
    <xf borderId="13" fillId="2" fontId="19" numFmtId="0" xfId="0" applyAlignment="1" applyBorder="1" applyFont="1">
      <alignment horizontal="center" readingOrder="0" shrinkToFit="0" vertical="bottom" wrapText="0"/>
    </xf>
    <xf borderId="4" fillId="2" fontId="19" numFmtId="0" xfId="0" applyAlignment="1" applyBorder="1" applyFont="1">
      <alignment horizontal="center" readingOrder="0" shrinkToFit="0" vertical="bottom" wrapText="0"/>
    </xf>
    <xf borderId="14" fillId="2" fontId="19" numFmtId="0" xfId="0" applyAlignment="1" applyBorder="1" applyFont="1">
      <alignment horizontal="center" readingOrder="0" shrinkToFit="0" vertical="bottom" wrapText="0"/>
    </xf>
    <xf borderId="15" fillId="0" fontId="16" numFmtId="0" xfId="0" applyBorder="1" applyFont="1"/>
    <xf borderId="16" fillId="0" fontId="16" numFmtId="0" xfId="0" applyBorder="1" applyFont="1"/>
    <xf borderId="1" fillId="2" fontId="20" numFmtId="0" xfId="0" applyAlignment="1" applyBorder="1" applyFont="1">
      <alignment horizontal="center" readingOrder="0" shrinkToFit="0" vertical="center" wrapText="1"/>
    </xf>
    <xf borderId="1" fillId="2" fontId="20" numFmtId="0" xfId="0" applyAlignment="1" applyBorder="1" applyFont="1">
      <alignment horizontal="center" shrinkToFit="0" vertical="center" wrapText="1"/>
    </xf>
    <xf borderId="1" fillId="2" fontId="23" numFmtId="0" xfId="0" applyAlignment="1" applyBorder="1" applyFont="1">
      <alignment horizontal="center" readingOrder="0" shrinkToFit="0" vertical="center" wrapText="1"/>
    </xf>
    <xf borderId="1" fillId="2" fontId="23" numFmtId="0" xfId="0" applyAlignment="1" applyBorder="1" applyFont="1">
      <alignment horizontal="center" shrinkToFit="0" vertical="center" wrapText="1"/>
    </xf>
    <xf borderId="17" fillId="2" fontId="23" numFmtId="0" xfId="0" applyAlignment="1" applyBorder="1" applyFont="1">
      <alignment horizontal="center" readingOrder="0" shrinkToFit="0" vertical="center" wrapText="1"/>
    </xf>
    <xf borderId="5" fillId="2" fontId="23" numFmtId="0" xfId="0" applyAlignment="1" applyBorder="1" applyFont="1">
      <alignment horizontal="center" readingOrder="0" shrinkToFit="0" vertical="center" wrapText="1"/>
    </xf>
    <xf borderId="5" fillId="2" fontId="23" numFmtId="0" xfId="0" applyAlignment="1" applyBorder="1" applyFont="1">
      <alignment horizontal="center" shrinkToFit="0" vertical="center" wrapText="1"/>
    </xf>
    <xf borderId="5" fillId="5" fontId="23" numFmtId="0" xfId="0" applyAlignment="1" applyBorder="1" applyFill="1" applyFont="1">
      <alignment horizontal="center" readingOrder="0" shrinkToFit="0" vertical="center" wrapText="1"/>
    </xf>
    <xf borderId="18" fillId="2" fontId="23" numFmtId="0" xfId="0" applyAlignment="1" applyBorder="1" applyFont="1">
      <alignment horizontal="center" readingOrder="0" shrinkToFit="0" vertical="center" wrapText="1"/>
    </xf>
    <xf borderId="1" fillId="2" fontId="20" numFmtId="164" xfId="0" applyAlignment="1" applyBorder="1" applyFont="1" applyNumberFormat="1">
      <alignment readingOrder="0" vertical="bottom"/>
    </xf>
    <xf borderId="1" fillId="2" fontId="20" numFmtId="0" xfId="0" applyAlignment="1" applyBorder="1" applyFont="1">
      <alignment vertical="bottom"/>
    </xf>
    <xf borderId="1" fillId="2" fontId="20" numFmtId="164" xfId="0" applyAlignment="1" applyBorder="1" applyFont="1" applyNumberFormat="1">
      <alignment horizontal="right" readingOrder="0" vertical="bottom"/>
    </xf>
    <xf borderId="1" fillId="2" fontId="20" numFmtId="164" xfId="0" applyAlignment="1" applyBorder="1" applyFont="1" applyNumberFormat="1">
      <alignment horizontal="right" readingOrder="0" vertical="bottom"/>
    </xf>
    <xf borderId="1" fillId="2" fontId="20" numFmtId="164" xfId="0" applyAlignment="1" applyBorder="1" applyFont="1" applyNumberFormat="1">
      <alignment horizontal="right" vertical="bottom"/>
    </xf>
    <xf borderId="1" fillId="2" fontId="20" numFmtId="164" xfId="0" applyAlignment="1" applyBorder="1" applyFont="1" applyNumberFormat="1">
      <alignment horizontal="right" vertical="bottom"/>
    </xf>
    <xf borderId="1" fillId="2" fontId="20" numFmtId="164" xfId="0" applyAlignment="1" applyBorder="1" applyFont="1" applyNumberFormat="1">
      <alignment vertical="bottom"/>
    </xf>
    <xf borderId="19" fillId="2" fontId="20" numFmtId="0" xfId="0" applyAlignment="1" applyBorder="1" applyFont="1">
      <alignment horizontal="center" readingOrder="0" vertical="bottom"/>
    </xf>
    <xf borderId="20" fillId="2" fontId="20" numFmtId="164" xfId="0" applyAlignment="1" applyBorder="1" applyFont="1" applyNumberFormat="1">
      <alignment horizontal="center" readingOrder="0" vertical="bottom"/>
    </xf>
    <xf borderId="20" fillId="2" fontId="20" numFmtId="164" xfId="0" applyAlignment="1" applyBorder="1" applyFont="1" applyNumberFormat="1">
      <alignment horizontal="center" vertical="bottom"/>
    </xf>
    <xf borderId="20" fillId="2" fontId="20" numFmtId="164" xfId="0" applyAlignment="1" applyBorder="1" applyFont="1" applyNumberFormat="1">
      <alignment horizontal="center" readingOrder="0" vertical="bottom"/>
    </xf>
    <xf borderId="20" fillId="2" fontId="20" numFmtId="164" xfId="0" applyAlignment="1" applyBorder="1" applyFont="1" applyNumberFormat="1">
      <alignment horizontal="center" vertical="bottom"/>
    </xf>
    <xf borderId="21" fillId="2" fontId="20" numFmtId="164" xfId="0" applyAlignment="1" applyBorder="1" applyFont="1" applyNumberFormat="1">
      <alignment horizontal="center" vertical="bottom"/>
    </xf>
    <xf borderId="1" fillId="2" fontId="20" numFmtId="164" xfId="0" applyAlignment="1" applyBorder="1" applyFont="1" applyNumberFormat="1">
      <alignment vertical="bottom"/>
    </xf>
    <xf borderId="1" fillId="2" fontId="20" numFmtId="0" xfId="0" applyAlignment="1" applyBorder="1" applyFont="1">
      <alignment horizontal="center" vertical="bottom"/>
    </xf>
    <xf borderId="1" fillId="2" fontId="20" numFmtId="164" xfId="0" applyAlignment="1" applyBorder="1" applyFont="1" applyNumberFormat="1">
      <alignment horizontal="center" readingOrder="0" vertical="bottom"/>
    </xf>
    <xf borderId="1" fillId="2" fontId="20" numFmtId="164" xfId="0" applyAlignment="1" applyBorder="1" applyFont="1" applyNumberFormat="1">
      <alignment horizontal="center" vertical="bottom"/>
    </xf>
    <xf borderId="1" fillId="2" fontId="20" numFmtId="164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lp.freedom24.com/lt/begin?utm_source=webinar&amp;utm_medium=LT&amp;utm_campaign=pfu2858670" TargetMode="External"/><Relationship Id="rId2" Type="http://schemas.openxmlformats.org/officeDocument/2006/relationships/hyperlink" Target="https://www.youtube.com/watch?v=pvTeYPXQZeY" TargetMode="External"/><Relationship Id="rId3" Type="http://schemas.openxmlformats.org/officeDocument/2006/relationships/hyperlink" Target="https://contribee.com/lukjanov-aleksandr" TargetMode="External"/><Relationship Id="rId4" Type="http://schemas.openxmlformats.org/officeDocument/2006/relationships/hyperlink" Target="https://www.schwabassetmanagement.com/resource/schd-fact-sheet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s://www.justetf.com/en/etf-profile.html?isin=IE00B3RBWM25" TargetMode="External"/><Relationship Id="rId9" Type="http://schemas.openxmlformats.org/officeDocument/2006/relationships/hyperlink" Target="https://www.ishares.com/uk/individual/en/literature/fact-sheet/iuit-ishares-s-p-500-information-technology-sector-ucits-etf-fund-fact-sheet-en-gb.pdf" TargetMode="External"/><Relationship Id="rId5" Type="http://schemas.openxmlformats.org/officeDocument/2006/relationships/hyperlink" Target="https://www.schwabassetmanagement.com/resource/schg-fact-sheet" TargetMode="External"/><Relationship Id="rId6" Type="http://schemas.openxmlformats.org/officeDocument/2006/relationships/hyperlink" Target="https://am.jpmorgan.com/us/en/asset-management/adv/products/jpmorgan-equity-premium-income-etf-etf-shares-46641q332" TargetMode="External"/><Relationship Id="rId7" Type="http://schemas.openxmlformats.org/officeDocument/2006/relationships/hyperlink" Target="https://investor.vanguard.com/investment-products/etfs/profile/vnq" TargetMode="External"/><Relationship Id="rId8" Type="http://schemas.openxmlformats.org/officeDocument/2006/relationships/hyperlink" Target="https://api.fundinfo.com/document/d8fbb32ca2a7f0d66208f95d53c52aec_307037/MR_DE_en_IE00B5BMR087_YES_2023-03-31.pdf" TargetMode="Externa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etf.com/XME" TargetMode="External"/><Relationship Id="rId10" Type="http://schemas.openxmlformats.org/officeDocument/2006/relationships/hyperlink" Target="https://www.etf.com/GDX" TargetMode="External"/><Relationship Id="rId13" Type="http://schemas.openxmlformats.org/officeDocument/2006/relationships/hyperlink" Target="https://www.etf.com/SIL" TargetMode="External"/><Relationship Id="rId12" Type="http://schemas.openxmlformats.org/officeDocument/2006/relationships/hyperlink" Target="https://www.etf.com/SLX" TargetMode="External"/><Relationship Id="rId1" Type="http://schemas.openxmlformats.org/officeDocument/2006/relationships/hyperlink" Target="https://bit.ly/Seeking_Alpha_Lukjanov" TargetMode="External"/><Relationship Id="rId2" Type="http://schemas.openxmlformats.org/officeDocument/2006/relationships/hyperlink" Target="https://www.etf.com/TAN" TargetMode="External"/><Relationship Id="rId3" Type="http://schemas.openxmlformats.org/officeDocument/2006/relationships/hyperlink" Target="https://www.etf.com/FAN" TargetMode="External"/><Relationship Id="rId4" Type="http://schemas.openxmlformats.org/officeDocument/2006/relationships/hyperlink" Target="https://www.etf.com/PBD" TargetMode="External"/><Relationship Id="rId9" Type="http://schemas.openxmlformats.org/officeDocument/2006/relationships/hyperlink" Target="https://www.etf.com/PPA" TargetMode="External"/><Relationship Id="rId15" Type="http://schemas.openxmlformats.org/officeDocument/2006/relationships/hyperlink" Target="https://www.etf.com/COPX" TargetMode="External"/><Relationship Id="rId14" Type="http://schemas.openxmlformats.org/officeDocument/2006/relationships/hyperlink" Target="https://www.etf.com/WOOD" TargetMode="External"/><Relationship Id="rId17" Type="http://schemas.openxmlformats.org/officeDocument/2006/relationships/hyperlink" Target="https://www.etf.com/URA" TargetMode="External"/><Relationship Id="rId16" Type="http://schemas.openxmlformats.org/officeDocument/2006/relationships/hyperlink" Target="https://www.etf.com/LIT" TargetMode="External"/><Relationship Id="rId5" Type="http://schemas.openxmlformats.org/officeDocument/2006/relationships/hyperlink" Target="https://www.etf.com/BITO" TargetMode="External"/><Relationship Id="rId6" Type="http://schemas.openxmlformats.org/officeDocument/2006/relationships/hyperlink" Target="https://www.etf.com/IDRV" TargetMode="External"/><Relationship Id="rId18" Type="http://schemas.openxmlformats.org/officeDocument/2006/relationships/drawing" Target="../drawings/drawing2.xml"/><Relationship Id="rId7" Type="http://schemas.openxmlformats.org/officeDocument/2006/relationships/hyperlink" Target="https://www.etf.com/JETS" TargetMode="External"/><Relationship Id="rId8" Type="http://schemas.openxmlformats.org/officeDocument/2006/relationships/hyperlink" Target="https://www.etf.com/SEA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0"/>
    <col customWidth="1" min="2" max="2" width="8.5"/>
    <col customWidth="1" min="3" max="3" width="35.13"/>
  </cols>
  <sheetData>
    <row r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/>
      <c r="B2" s="1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4"/>
      <c r="B3" s="5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6"/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6"/>
      <c r="B5" s="1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6"/>
      <c r="B6" s="5" t="s">
        <v>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6"/>
      <c r="B7" s="7"/>
      <c r="C7" s="7"/>
      <c r="D7" s="7"/>
      <c r="E7" s="7"/>
      <c r="F7" s="7"/>
      <c r="G7" s="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6"/>
      <c r="B8" s="1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6"/>
      <c r="B9" s="5" t="s">
        <v>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6"/>
      <c r="B10" s="7"/>
      <c r="C10" s="7"/>
      <c r="D10" s="7"/>
      <c r="E10" s="7"/>
      <c r="F10" s="7"/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6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6"/>
      <c r="B12" s="8" t="s">
        <v>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6"/>
      <c r="B13" s="10" t="s">
        <v>7</v>
      </c>
      <c r="C13" s="11" t="s">
        <v>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6"/>
      <c r="B14" s="10" t="s">
        <v>9</v>
      </c>
      <c r="C14" s="11" t="s">
        <v>10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6"/>
      <c r="B15" s="12" t="s">
        <v>11</v>
      </c>
      <c r="C15" s="11" t="s">
        <v>12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>
      <c r="A16" s="6"/>
      <c r="B16" s="10"/>
      <c r="C16" s="1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>
      <c r="A17" s="6"/>
      <c r="B17" s="8" t="s">
        <v>13</v>
      </c>
      <c r="C17" s="13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>
      <c r="A18" s="6"/>
      <c r="B18" s="10" t="s">
        <v>14</v>
      </c>
      <c r="C18" s="11" t="s">
        <v>15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>
      <c r="A19" s="6"/>
      <c r="B19" s="10"/>
      <c r="C19" s="13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6"/>
      <c r="B20" s="8" t="s">
        <v>16</v>
      </c>
      <c r="C20" s="13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6"/>
      <c r="B21" s="10" t="s">
        <v>17</v>
      </c>
      <c r="C21" s="11" t="s">
        <v>18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6"/>
      <c r="B22" s="12" t="s">
        <v>19</v>
      </c>
      <c r="C22" s="14" t="s">
        <v>20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>
      <c r="A23" s="6"/>
      <c r="B23" s="15" t="s">
        <v>21</v>
      </c>
      <c r="C23" s="16" t="s">
        <v>22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>
      <c r="A24" s="3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>
      <c r="A25" s="3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>
      <c r="A26" s="3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>
      <c r="A28" s="3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>
      <c r="A29" s="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>
      <c r="A30" s="3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>
      <c r="A31" s="3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>
      <c r="A32" s="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>
      <c r="A33" s="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>
      <c r="A35" s="3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>
      <c r="A36" s="3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>
      <c r="A37" s="3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>
      <c r="A38" s="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>
      <c r="A45" s="3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>
      <c r="A46" s="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>
      <c r="A60" s="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3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3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3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A76" s="3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3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3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3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3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3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3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3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3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3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A86" s="3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A87" s="3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A88" s="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A89" s="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A90" s="3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A91" s="3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3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3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3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3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3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3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3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3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3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3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3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3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A104" s="3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A105" s="3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A106" s="3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A107" s="3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A108" s="3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A109" s="3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A110" s="3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3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A112" s="3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A113" s="3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A114" s="3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A115" s="3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A116" s="3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A117" s="3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A118" s="3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A119" s="3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3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3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3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3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3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3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3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3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3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3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3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3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3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3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3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3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3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3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3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3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3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3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3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3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3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3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3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3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3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3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3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3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3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3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3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3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3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3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3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3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3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3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3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3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3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3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3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3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3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3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3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3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3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3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3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3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3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3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3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3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3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3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3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3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3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3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3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3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3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3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3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3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3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3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3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3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3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3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3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3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3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3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3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3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3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3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3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3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3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3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3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3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3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3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3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3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3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3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3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3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3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3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3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3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3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3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3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3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3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3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3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3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3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3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3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3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3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3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3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3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3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3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3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3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3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3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3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3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3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3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3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3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3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3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3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3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3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3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3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3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3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3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3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3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3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3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3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3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3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3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3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3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3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3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3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3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3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3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3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3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3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3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3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3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3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3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3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3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3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3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3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3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3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3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3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3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3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3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3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3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3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3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3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3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3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3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3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3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3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3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3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3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3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3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3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3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3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3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3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3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3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3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3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3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3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3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3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3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3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3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3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3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3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3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3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3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3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3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3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3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3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3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3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3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3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3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3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3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3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3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3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3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3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3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3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3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3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3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3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3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3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3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3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3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3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3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3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3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3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3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3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3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3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3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3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3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3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3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3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3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3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3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3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3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3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3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3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3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3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3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3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3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3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3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3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3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3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3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3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3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3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3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3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3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3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3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3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3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3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3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3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3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3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3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3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3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3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3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3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3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3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3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3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3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3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3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3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3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3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3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3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3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3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3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3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3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3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3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3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3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3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3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3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3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3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3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3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3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3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3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3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3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3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3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3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3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3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3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3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3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3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3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3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3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3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3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3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3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3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3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3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3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3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3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3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3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3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3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3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3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3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3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3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3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3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3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3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3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3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3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3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3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3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3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3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3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3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3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3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3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3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3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3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3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3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3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3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3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3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3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3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3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3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3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3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3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3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3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3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3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3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3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3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3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3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3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3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3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3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3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3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3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3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3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3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3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3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3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3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3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3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3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3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3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3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3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3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3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3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3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3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3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3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3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3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3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3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3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3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3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3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3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3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3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3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3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3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3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3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3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3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3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3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3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3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3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3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3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3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3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3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3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3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3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3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3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3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3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3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3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3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3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3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3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3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3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3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3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3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3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3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3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3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3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3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3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3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3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3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3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3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3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3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3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3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3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3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3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3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3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3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3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3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3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3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3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3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3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3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3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3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3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3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3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3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3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3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3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3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3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3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3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3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3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3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3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3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3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3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3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3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3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3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3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3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3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3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3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3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3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3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3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3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3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3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3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3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3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3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3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3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3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3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3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3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3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3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3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3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3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3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3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3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3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3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3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3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3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3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3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3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3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3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3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3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3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3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3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3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3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3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3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3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3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3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3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3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3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3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3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3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3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3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3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3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3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3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3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3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3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3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3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3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3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3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3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3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3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3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3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3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3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3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3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3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3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3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3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3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3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3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3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3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3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3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3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3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3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3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3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3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3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3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3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3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3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3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3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3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3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3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3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3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3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3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3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3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3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3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3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3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3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3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3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3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3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3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3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3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3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3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3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3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3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3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3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3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3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3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3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3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3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3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3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3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3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3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3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3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3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3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3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3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3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3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3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3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3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3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3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3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3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3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3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3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3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3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3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3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3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3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3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3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3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3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3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3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3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3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3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3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3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3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3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3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3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3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3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3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3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3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3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3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3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3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3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3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3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3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3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3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3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3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3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3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3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3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3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3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3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3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3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3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3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3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3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3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3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3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3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3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3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3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3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3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3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3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3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3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3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3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3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3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3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3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3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3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3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3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3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3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3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3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3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3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3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3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3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3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3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3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3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3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3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3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3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3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3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3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3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3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3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3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3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3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3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3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3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3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3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3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3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3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3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3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3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3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3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3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3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3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3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3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3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3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3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3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3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3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3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3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3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3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3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3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3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3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3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3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3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3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3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3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3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3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3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3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3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3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3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3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3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3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3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3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3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3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3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3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3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3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3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3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3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3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3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3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3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3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3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3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3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3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3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3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3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3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3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3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3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3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3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3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3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</sheetData>
  <mergeCells count="3">
    <mergeCell ref="B3:G3"/>
    <mergeCell ref="B6:G6"/>
    <mergeCell ref="B9:G9"/>
  </mergeCells>
  <hyperlinks>
    <hyperlink r:id="rId1" ref="B3"/>
    <hyperlink r:id="rId2" ref="B6"/>
    <hyperlink r:id="rId3" ref="B9"/>
    <hyperlink r:id="rId4" ref="C13"/>
    <hyperlink r:id="rId5" ref="C14"/>
    <hyperlink r:id="rId6" ref="C15"/>
    <hyperlink r:id="rId7" ref="C18"/>
    <hyperlink r:id="rId8" ref="C21"/>
    <hyperlink r:id="rId9" ref="C22"/>
    <hyperlink r:id="rId10" location="overview" ref="C23"/>
  </hyperlink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0"/>
    <col customWidth="1" min="2" max="2" width="8.5"/>
    <col customWidth="1" min="3" max="3" width="35.13"/>
  </cols>
  <sheetData>
    <row r="1">
      <c r="A1" s="6"/>
      <c r="B1" s="17"/>
      <c r="C1" s="17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3"/>
      <c r="B2" s="1" t="s">
        <v>23</v>
      </c>
      <c r="C2" s="17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3"/>
      <c r="B3" s="18" t="s">
        <v>24</v>
      </c>
      <c r="C3" s="19"/>
      <c r="D3" s="19"/>
      <c r="E3" s="2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3"/>
      <c r="B4" s="1"/>
      <c r="C4" s="17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3"/>
      <c r="B5" s="8" t="s">
        <v>25</v>
      </c>
      <c r="C5" s="17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3"/>
      <c r="B6" s="12" t="s">
        <v>26</v>
      </c>
      <c r="C6" s="21" t="s">
        <v>27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3"/>
      <c r="B7" s="12" t="s">
        <v>28</v>
      </c>
      <c r="C7" s="21" t="s">
        <v>29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3"/>
      <c r="B8" s="12" t="s">
        <v>30</v>
      </c>
      <c r="C8" s="21" t="s">
        <v>31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>
      <c r="A9" s="3"/>
      <c r="B9" s="9"/>
      <c r="C9" s="2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3"/>
      <c r="B10" s="8" t="s">
        <v>32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3"/>
      <c r="B11" s="12" t="s">
        <v>33</v>
      </c>
      <c r="C11" s="21" t="s">
        <v>34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3"/>
      <c r="B12" s="9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3"/>
      <c r="B13" s="8" t="s">
        <v>35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3"/>
      <c r="B14" s="12" t="s">
        <v>36</v>
      </c>
      <c r="C14" s="21" t="s">
        <v>37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3"/>
      <c r="B15" s="12" t="s">
        <v>38</v>
      </c>
      <c r="C15" s="21" t="s">
        <v>39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>
      <c r="A16" s="3"/>
      <c r="B16" s="12" t="s">
        <v>40</v>
      </c>
      <c r="C16" s="21" t="s">
        <v>41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>
      <c r="A17" s="3"/>
      <c r="B17" s="12" t="s">
        <v>42</v>
      </c>
      <c r="C17" s="21" t="s">
        <v>43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>
      <c r="A18" s="3"/>
      <c r="B18" s="9"/>
      <c r="C18" s="2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>
      <c r="A19" s="3"/>
      <c r="B19" s="8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3"/>
      <c r="B20" s="12" t="s">
        <v>45</v>
      </c>
      <c r="C20" s="21" t="s">
        <v>46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3"/>
      <c r="B21" s="12" t="s">
        <v>47</v>
      </c>
      <c r="C21" s="21" t="s">
        <v>48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3"/>
      <c r="B22" s="12" t="s">
        <v>49</v>
      </c>
      <c r="C22" s="21" t="s">
        <v>50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>
      <c r="A23" s="3"/>
      <c r="B23" s="12" t="s">
        <v>51</v>
      </c>
      <c r="C23" s="21" t="s">
        <v>52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>
      <c r="A24" s="3"/>
      <c r="B24" s="12" t="s">
        <v>53</v>
      </c>
      <c r="C24" s="21" t="s">
        <v>54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>
      <c r="A25" s="3"/>
      <c r="B25" s="12" t="s">
        <v>55</v>
      </c>
      <c r="C25" s="21" t="s">
        <v>56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>
      <c r="A26" s="3"/>
      <c r="B26" s="12" t="s">
        <v>57</v>
      </c>
      <c r="C26" s="21" t="s">
        <v>58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3"/>
      <c r="B27" s="12" t="s">
        <v>59</v>
      </c>
      <c r="C27" s="21" t="s">
        <v>60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>
      <c r="A28" s="3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>
      <c r="A29" s="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>
      <c r="A30" s="3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>
      <c r="A31" s="3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>
      <c r="A32" s="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>
      <c r="A33" s="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3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>
      <c r="A35" s="3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>
      <c r="A36" s="3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>
      <c r="A37" s="3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>
      <c r="A38" s="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3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3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>
      <c r="A45" s="3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>
      <c r="A46" s="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>
      <c r="A60" s="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3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3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3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3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3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3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A76" s="3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3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3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3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3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3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3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3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3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3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A86" s="3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A87" s="3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A88" s="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A89" s="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A90" s="3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A91" s="3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3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3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3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3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3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3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3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3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3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3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3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3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A104" s="3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A105" s="3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A106" s="3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A107" s="3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A108" s="3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A109" s="3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A110" s="3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3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A112" s="3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A113" s="3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A114" s="3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A115" s="3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A116" s="3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A117" s="3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A118" s="3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A119" s="3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3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3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3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3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3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3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3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3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3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3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3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3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3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3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3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3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3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3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3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3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3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3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3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3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3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3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3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3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3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3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3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3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3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3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3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3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3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3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3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3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3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3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3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3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3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3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3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3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3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3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3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3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3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3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3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3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3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3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3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3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3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3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3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3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3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3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3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3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3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3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3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3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3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3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3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3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3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3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3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3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3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3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3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3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3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3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3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3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3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3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3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3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3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3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3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3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3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3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3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3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3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3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3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3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3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3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3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3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3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3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3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3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3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3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3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3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3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3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3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3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3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3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3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3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3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3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3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3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3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3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3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3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3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3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3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3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3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3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3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3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3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3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3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3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3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3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3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3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3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3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3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3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3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3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3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3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3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3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3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3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3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3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3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3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3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3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3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3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3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3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3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3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3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3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3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3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3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3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3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3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3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3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3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3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3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3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3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3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3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3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3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3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3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3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3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3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3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3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3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3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3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3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3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3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3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3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3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3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3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3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3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3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3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3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3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3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3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3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3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3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3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3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3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3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3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3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3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3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3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3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3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3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3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3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3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3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3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3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3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3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3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3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3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3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3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3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3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3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3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3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3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3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3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3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3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3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3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3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3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3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3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3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3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3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3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3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3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3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3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3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3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3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3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3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3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3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3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3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3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3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3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3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3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3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3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3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3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3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3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3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3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3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3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3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3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3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3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3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3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3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3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3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3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3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3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3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3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3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3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3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3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3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3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3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3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3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3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3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3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3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3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3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3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3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3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3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3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3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3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3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3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3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3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3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3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3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3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3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3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3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3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3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3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3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3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3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3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3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3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3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3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3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3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3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3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3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3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3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3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3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3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3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3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3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3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3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3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3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3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3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3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3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3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3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3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3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3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3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3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3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3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3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3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3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3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3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3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3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3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3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3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3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3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3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3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3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3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3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3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3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3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3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3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3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3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3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3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3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3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3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3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3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3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3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3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3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3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3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3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3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3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3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3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3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3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3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3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3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3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3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3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3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3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3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3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3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3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3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3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3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3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3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3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3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3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3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3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3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3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3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3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3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3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3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3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3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3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3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3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3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3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3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3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3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3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3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3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3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3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3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3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3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3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3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3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3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3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3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3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3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3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3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3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3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3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3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3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3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3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3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3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3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3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3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3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3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3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3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3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3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3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3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3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3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3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3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3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3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3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3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3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3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3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3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3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3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3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3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3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3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3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3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3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3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3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3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3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3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3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3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3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3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3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3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3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3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3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3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3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3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3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3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3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3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3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3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3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3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3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3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3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3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3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3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3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3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3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3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3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3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3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3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3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3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3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3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3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3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3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3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3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3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3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3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3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3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3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3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3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3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3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3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3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3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3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3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3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3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3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3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3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3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3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3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3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3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3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3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3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3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3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3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3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3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3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3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3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3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3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3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3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3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3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3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3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3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3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3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3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3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3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3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3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3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3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3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3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3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3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3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3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3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3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3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3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3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3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3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3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3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3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3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3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3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3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3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3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3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3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3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3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3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3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3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3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3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3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3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3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3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3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3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3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3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3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3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3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3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3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3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3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3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3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3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3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3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3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3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3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3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3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3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3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3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3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3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3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3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3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3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3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3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3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3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3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3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3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3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3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3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3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3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3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3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3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3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3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3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3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3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3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3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3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3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3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3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3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3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3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3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3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3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3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3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3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3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3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3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3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3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3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3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3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3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3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3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3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3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3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3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3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3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3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3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3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3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3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3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3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3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3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3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3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3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3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3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3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3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3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3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3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3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3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3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3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3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3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3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3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3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3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3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3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3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3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3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3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3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3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3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3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3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3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3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3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3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3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3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3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3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3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3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3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3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3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3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3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3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3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3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3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3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3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3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3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3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3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3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3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3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3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3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3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3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3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3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3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3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3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3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3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3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3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3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3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3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3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3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3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3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3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3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3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3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3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3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3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3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3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3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3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3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3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3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3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3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3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3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3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3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3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3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3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3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3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3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3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3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3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3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3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3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3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3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3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3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3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3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3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3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3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3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3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3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3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>
      <c r="A995" s="3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>
      <c r="A996" s="3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>
      <c r="A997" s="3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>
      <c r="A998" s="3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</sheetData>
  <mergeCells count="1">
    <mergeCell ref="B3:E3"/>
  </mergeCells>
  <hyperlinks>
    <hyperlink r:id="rId1" ref="B3"/>
    <hyperlink r:id="rId2" ref="C6"/>
    <hyperlink r:id="rId3" ref="C7"/>
    <hyperlink r:id="rId4" ref="C8"/>
    <hyperlink r:id="rId5" ref="C11"/>
    <hyperlink r:id="rId6" ref="C14"/>
    <hyperlink r:id="rId7" ref="C15"/>
    <hyperlink r:id="rId8" ref="C16"/>
    <hyperlink r:id="rId9" ref="C17"/>
    <hyperlink r:id="rId10" ref="C20"/>
    <hyperlink r:id="rId11" ref="C21"/>
    <hyperlink r:id="rId12" ref="C22"/>
    <hyperlink r:id="rId13" ref="C23"/>
    <hyperlink r:id="rId14" ref="C24"/>
    <hyperlink r:id="rId15" ref="C25"/>
    <hyperlink r:id="rId16" ref="C26"/>
    <hyperlink r:id="rId17" ref="C27"/>
  </hyperlinks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2.63" defaultRowHeight="15.75"/>
  <cols>
    <col customWidth="1" hidden="1" min="1" max="1" width="9.38"/>
    <col customWidth="1" hidden="1" min="2" max="2" width="11.0"/>
    <col customWidth="1" hidden="1" min="3" max="3" width="7.25"/>
    <col customWidth="1" hidden="1" min="4" max="4" width="17.63"/>
    <col customWidth="1" hidden="1" min="5" max="5" width="13.25"/>
    <col customWidth="1" hidden="1" min="6" max="6" width="9.63"/>
    <col customWidth="1" hidden="1" min="7" max="7" width="10.0"/>
    <col customWidth="1" hidden="1" min="8" max="8" width="9.13"/>
    <col customWidth="1" hidden="1" min="9" max="9" width="11.63"/>
    <col customWidth="1" hidden="1" min="10" max="14" width="11.38"/>
    <col customWidth="1" hidden="1" min="15" max="15" width="1.38"/>
    <col customWidth="1" min="16" max="23" width="20.13"/>
  </cols>
  <sheetData>
    <row r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5" t="s">
        <v>61</v>
      </c>
      <c r="Q1" s="25" t="s">
        <v>62</v>
      </c>
      <c r="R1" s="26" t="s">
        <v>63</v>
      </c>
      <c r="S1" s="26" t="s">
        <v>64</v>
      </c>
      <c r="T1" s="27" t="s">
        <v>65</v>
      </c>
      <c r="U1" s="28"/>
      <c r="V1" s="29"/>
      <c r="W1" s="29"/>
    </row>
    <row r="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  <c r="P2" s="30">
        <v>150.0</v>
      </c>
      <c r="Q2" s="31">
        <v>0.08</v>
      </c>
      <c r="R2" s="32">
        <v>0.02</v>
      </c>
      <c r="S2" s="32">
        <v>7.0E-4</v>
      </c>
      <c r="T2" s="33">
        <v>0.02</v>
      </c>
      <c r="U2" s="28"/>
      <c r="V2" s="34"/>
      <c r="W2" s="29"/>
    </row>
    <row r="3" ht="9.0" customHeight="1">
      <c r="A3" s="35"/>
      <c r="B3" s="35"/>
      <c r="C3" s="36"/>
      <c r="D3" s="36"/>
      <c r="E3" s="35"/>
      <c r="F3" s="36"/>
      <c r="G3" s="36"/>
      <c r="H3" s="36"/>
      <c r="I3" s="35"/>
      <c r="J3" s="35"/>
      <c r="K3" s="35"/>
      <c r="L3" s="35"/>
      <c r="M3" s="35"/>
      <c r="N3" s="35"/>
      <c r="O3" s="37"/>
      <c r="P3" s="36"/>
      <c r="Q3" s="36"/>
      <c r="R3" s="38"/>
      <c r="S3" s="36"/>
      <c r="T3" s="38"/>
      <c r="U3" s="36"/>
      <c r="V3" s="38"/>
      <c r="W3" s="35"/>
    </row>
    <row r="4">
      <c r="A4" s="39"/>
      <c r="B4" s="39"/>
      <c r="C4" s="40" t="s">
        <v>66</v>
      </c>
      <c r="D4" s="41"/>
      <c r="E4" s="39" t="str">
        <f>max(E10:E53)</f>
        <v>#REF!</v>
      </c>
      <c r="F4" s="40" t="s">
        <v>67</v>
      </c>
      <c r="G4" s="42"/>
      <c r="H4" s="41"/>
      <c r="I4" s="39" t="str">
        <f>max(I10:I82)</f>
        <v>#REF!</v>
      </c>
      <c r="J4" s="39"/>
      <c r="K4" s="39"/>
      <c r="L4" s="39"/>
      <c r="M4" s="39"/>
      <c r="N4" s="39"/>
      <c r="O4" s="43"/>
      <c r="P4" s="44" t="s">
        <v>68</v>
      </c>
      <c r="Q4" s="28"/>
      <c r="R4" s="45">
        <f>max(R10:R53)</f>
        <v>73022.54257</v>
      </c>
      <c r="S4" s="46" t="s">
        <v>69</v>
      </c>
      <c r="T4" s="47">
        <f>max(V10:V82)</f>
        <v>255508.6549</v>
      </c>
      <c r="U4" s="46" t="s">
        <v>67</v>
      </c>
      <c r="V4" s="47">
        <f>T4-V5</f>
        <v>228135.738</v>
      </c>
      <c r="W4" s="48"/>
    </row>
    <row r="5">
      <c r="A5" s="39"/>
      <c r="B5" s="39"/>
      <c r="C5" s="40" t="s">
        <v>70</v>
      </c>
      <c r="D5" s="41"/>
      <c r="E5" s="39" t="str">
        <f>SUM(F10:G91)</f>
        <v>#REF!</v>
      </c>
      <c r="F5" s="40" t="s">
        <v>71</v>
      </c>
      <c r="G5" s="42"/>
      <c r="H5" s="41"/>
      <c r="I5" s="39" t="str">
        <f>max(N10:N82)</f>
        <v>#REF!</v>
      </c>
      <c r="J5" s="39"/>
      <c r="K5" s="39"/>
      <c r="L5" s="39"/>
      <c r="M5" s="49"/>
      <c r="N5" s="49"/>
      <c r="O5" s="43"/>
      <c r="P5" s="44" t="s">
        <v>70</v>
      </c>
      <c r="Q5" s="28"/>
      <c r="R5" s="45">
        <f>SUM(S10:T91)</f>
        <v>3818.96131</v>
      </c>
      <c r="S5" s="46" t="s">
        <v>72</v>
      </c>
      <c r="T5" s="47">
        <f>T4-R4</f>
        <v>182486.1123</v>
      </c>
      <c r="U5" s="46" t="s">
        <v>73</v>
      </c>
      <c r="V5" s="47">
        <f>T5*0.15</f>
        <v>27372.91685</v>
      </c>
      <c r="W5" s="48"/>
    </row>
    <row r="6" ht="10.5" customHeight="1">
      <c r="A6" s="23"/>
      <c r="B6" s="23"/>
      <c r="C6" s="50" t="s">
        <v>74</v>
      </c>
      <c r="D6" s="41"/>
      <c r="E6" s="23" t="str">
        <f>I6-E5</f>
        <v>#REF!</v>
      </c>
      <c r="F6" s="50" t="s">
        <v>75</v>
      </c>
      <c r="G6" s="42"/>
      <c r="H6" s="41"/>
      <c r="I6" s="23" t="str">
        <f>#REF!*0.15</f>
        <v>#REF!</v>
      </c>
      <c r="J6" s="23"/>
      <c r="K6" s="23"/>
      <c r="L6" s="23"/>
      <c r="M6" s="51"/>
      <c r="N6" s="51"/>
      <c r="O6" s="52"/>
      <c r="P6" s="53"/>
      <c r="R6" s="54"/>
      <c r="S6" s="55"/>
      <c r="T6" s="56"/>
      <c r="U6" s="56"/>
      <c r="V6" s="55"/>
      <c r="W6" s="57"/>
    </row>
    <row r="7" ht="7.5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52"/>
      <c r="P7" s="58"/>
      <c r="Q7" s="58"/>
      <c r="R7" s="58"/>
      <c r="S7" s="58"/>
      <c r="T7" s="58"/>
      <c r="U7" s="58"/>
      <c r="V7" s="58"/>
      <c r="W7" s="58"/>
    </row>
    <row r="8">
      <c r="A8" s="23"/>
      <c r="B8" s="23"/>
      <c r="C8" s="59" t="s">
        <v>76</v>
      </c>
      <c r="D8" s="42"/>
      <c r="E8" s="42"/>
      <c r="F8" s="42"/>
      <c r="G8" s="42"/>
      <c r="H8" s="42"/>
      <c r="I8" s="41"/>
      <c r="J8" s="23"/>
      <c r="K8" s="23"/>
      <c r="L8" s="23"/>
      <c r="M8" s="23"/>
      <c r="N8" s="23"/>
      <c r="O8" s="52"/>
      <c r="P8" s="60" t="s">
        <v>77</v>
      </c>
      <c r="Q8" s="61"/>
      <c r="R8" s="61"/>
      <c r="S8" s="61"/>
      <c r="T8" s="61"/>
      <c r="U8" s="61"/>
      <c r="V8" s="61"/>
      <c r="W8" s="62"/>
    </row>
    <row r="9">
      <c r="A9" s="63" t="s">
        <v>78</v>
      </c>
      <c r="B9" s="63" t="s">
        <v>79</v>
      </c>
      <c r="C9" s="64"/>
      <c r="D9" s="65" t="s">
        <v>80</v>
      </c>
      <c r="E9" s="66" t="s">
        <v>81</v>
      </c>
      <c r="F9" s="66" t="s">
        <v>82</v>
      </c>
      <c r="G9" s="66" t="s">
        <v>83</v>
      </c>
      <c r="H9" s="65" t="s">
        <v>84</v>
      </c>
      <c r="I9" s="65" t="s">
        <v>85</v>
      </c>
      <c r="J9" s="65" t="s">
        <v>86</v>
      </c>
      <c r="K9" s="65" t="s">
        <v>87</v>
      </c>
      <c r="L9" s="65" t="s">
        <v>88</v>
      </c>
      <c r="M9" s="65" t="s">
        <v>89</v>
      </c>
      <c r="N9" s="65" t="s">
        <v>90</v>
      </c>
      <c r="O9" s="52"/>
      <c r="P9" s="67" t="s">
        <v>91</v>
      </c>
      <c r="Q9" s="68" t="s">
        <v>80</v>
      </c>
      <c r="R9" s="69" t="s">
        <v>81</v>
      </c>
      <c r="S9" s="70" t="s">
        <v>92</v>
      </c>
      <c r="T9" s="69" t="s">
        <v>83</v>
      </c>
      <c r="U9" s="68" t="s">
        <v>84</v>
      </c>
      <c r="V9" s="68" t="s">
        <v>85</v>
      </c>
      <c r="W9" s="71" t="s">
        <v>93</v>
      </c>
    </row>
    <row r="10">
      <c r="A10" s="72" t="str">
        <f t="shared" ref="A10:B10" si="1">#REF!*12</f>
        <v>#REF!</v>
      </c>
      <c r="B10" s="72" t="str">
        <f t="shared" si="1"/>
        <v>#REF!</v>
      </c>
      <c r="C10" s="73" t="s">
        <v>94</v>
      </c>
      <c r="D10" s="74" t="str">
        <f>#REF!*12</f>
        <v>#REF!</v>
      </c>
      <c r="E10" s="75" t="str">
        <f>D10</f>
        <v>#REF!</v>
      </c>
      <c r="F10" s="76" t="str">
        <f t="shared" ref="F10:F29" si="3">D10*#REF!</f>
        <v>#REF!</v>
      </c>
      <c r="G10" s="77" t="str">
        <f>IF((#REF!+D10-F10)*#REF!&gt;17.4,(#REF!+D10-F10)*#REF!,17.4)</f>
        <v>#REF!</v>
      </c>
      <c r="H10" s="77" t="str">
        <f>(E10-F10-G10)*#REF!</f>
        <v>#REF!</v>
      </c>
      <c r="I10" s="77" t="str">
        <f>E10+H10-G10-F10</f>
        <v>#REF!</v>
      </c>
      <c r="J10" s="77"/>
      <c r="K10" s="77" t="str">
        <f>IF((E10*20%)&lt;300,(E10*20%),300)</f>
        <v>#REF!</v>
      </c>
      <c r="L10" s="77"/>
      <c r="M10" s="74">
        <v>0.0</v>
      </c>
      <c r="N10" s="77" t="str">
        <f t="shared" ref="N10:N29" si="4">I10+M10</f>
        <v>#REF!</v>
      </c>
      <c r="O10" s="78"/>
      <c r="P10" s="79" t="s">
        <v>94</v>
      </c>
      <c r="Q10" s="80">
        <f>$P$2*12</f>
        <v>1800</v>
      </c>
      <c r="R10" s="81">
        <f>Q10</f>
        <v>1800</v>
      </c>
      <c r="S10" s="82">
        <f t="shared" ref="S10:S39" si="5">2.02*12+Q10*$R$2</f>
        <v>60.24</v>
      </c>
      <c r="T10" s="83">
        <f>(Q10-S10)*$S$2</f>
        <v>1.217832</v>
      </c>
      <c r="U10" s="83">
        <f>(R10-S10)*$Q$2</f>
        <v>139.1808</v>
      </c>
      <c r="V10" s="83">
        <f>R10+U10-T10-S10</f>
        <v>1877.722968</v>
      </c>
      <c r="W10" s="84">
        <f t="shared" ref="W10:W39" si="6">V10-IF((V10-R10-500)*10%&gt;0,(V10-R10-500)*15%,0)</f>
        <v>1877.722968</v>
      </c>
    </row>
    <row r="11">
      <c r="A11" s="85" t="str">
        <f t="shared" ref="A11:B11" si="2">A10+#REF!*12</f>
        <v>#REF!</v>
      </c>
      <c r="B11" s="85" t="str">
        <f t="shared" si="2"/>
        <v>#REF!</v>
      </c>
      <c r="C11" s="73" t="s">
        <v>95</v>
      </c>
      <c r="D11" s="74" t="str">
        <f t="shared" ref="D11:D29" si="8">D10*#REF!+D10</f>
        <v>#REF!</v>
      </c>
      <c r="E11" s="76" t="str">
        <f t="shared" ref="E11:E29" si="9">D11+E10</f>
        <v>#REF!</v>
      </c>
      <c r="F11" s="76" t="str">
        <f t="shared" si="3"/>
        <v>#REF!</v>
      </c>
      <c r="G11" s="77" t="str">
        <f t="shared" ref="G11:G29" si="10">IF((I10+D11-F11)*#REF!&gt;17.4,(I10+D11-F11)*#REF!,17.4)</f>
        <v>#REF!</v>
      </c>
      <c r="H11" s="77" t="str">
        <f t="shared" ref="H11:H29" si="11">I10*#REF!</f>
        <v>#REF!</v>
      </c>
      <c r="I11" s="77" t="str">
        <f t="shared" ref="I11:I29" si="12">D11+H11-G11+I10-F11</f>
        <v>#REF!</v>
      </c>
      <c r="J11" s="77"/>
      <c r="K11" s="77" t="str">
        <f t="shared" ref="K11:K29" si="13">IF(((D11+K10)*20%)&lt;300,((D11+K10)*20%),300)</f>
        <v>#REF!</v>
      </c>
      <c r="L11" s="77"/>
      <c r="M11" s="77" t="str">
        <f t="shared" ref="M11:M29" si="14">(K11+M10)*#REF!+(K11+M10)</f>
        <v>#REF!</v>
      </c>
      <c r="N11" s="77" t="str">
        <f t="shared" si="4"/>
        <v>#REF!</v>
      </c>
      <c r="O11" s="78"/>
      <c r="P11" s="79" t="s">
        <v>95</v>
      </c>
      <c r="Q11" s="80">
        <f t="shared" ref="Q11:Q39" si="15">Q10*$T$2+Q10</f>
        <v>1836</v>
      </c>
      <c r="R11" s="81">
        <f t="shared" ref="R11:R39" si="16">Q11+R10</f>
        <v>3636</v>
      </c>
      <c r="S11" s="82">
        <f t="shared" si="5"/>
        <v>60.96</v>
      </c>
      <c r="T11" s="83">
        <f t="shared" ref="T11:T39" si="17">(V10+Q11-S11)*$S$2</f>
        <v>2.556934078</v>
      </c>
      <c r="U11" s="83">
        <f t="shared" ref="U11:U39" si="18">(V10+Q11-S11-T11)*$Q$2</f>
        <v>292.0164827</v>
      </c>
      <c r="V11" s="83">
        <f t="shared" ref="V11:V39" si="19">Q11+U11-T11+V10-S11</f>
        <v>3942.222517</v>
      </c>
      <c r="W11" s="84">
        <f t="shared" si="6"/>
        <v>3942.222517</v>
      </c>
    </row>
    <row r="12">
      <c r="A12" s="85" t="str">
        <f t="shared" ref="A12:B12" si="7">A11+#REF!*12</f>
        <v>#REF!</v>
      </c>
      <c r="B12" s="85" t="str">
        <f t="shared" si="7"/>
        <v>#REF!</v>
      </c>
      <c r="C12" s="73" t="s">
        <v>96</v>
      </c>
      <c r="D12" s="74" t="str">
        <f t="shared" si="8"/>
        <v>#REF!</v>
      </c>
      <c r="E12" s="76" t="str">
        <f t="shared" si="9"/>
        <v>#REF!</v>
      </c>
      <c r="F12" s="76" t="str">
        <f t="shared" si="3"/>
        <v>#REF!</v>
      </c>
      <c r="G12" s="77" t="str">
        <f t="shared" si="10"/>
        <v>#REF!</v>
      </c>
      <c r="H12" s="77" t="str">
        <f t="shared" si="11"/>
        <v>#REF!</v>
      </c>
      <c r="I12" s="77" t="str">
        <f t="shared" si="12"/>
        <v>#REF!</v>
      </c>
      <c r="J12" s="77"/>
      <c r="K12" s="77" t="str">
        <f t="shared" si="13"/>
        <v>#REF!</v>
      </c>
      <c r="L12" s="77"/>
      <c r="M12" s="77" t="str">
        <f t="shared" si="14"/>
        <v>#REF!</v>
      </c>
      <c r="N12" s="77" t="str">
        <f t="shared" si="4"/>
        <v>#REF!</v>
      </c>
      <c r="O12" s="78"/>
      <c r="P12" s="79" t="s">
        <v>96</v>
      </c>
      <c r="Q12" s="80">
        <f t="shared" si="15"/>
        <v>1872.72</v>
      </c>
      <c r="R12" s="81">
        <f t="shared" si="16"/>
        <v>5508.72</v>
      </c>
      <c r="S12" s="82">
        <f t="shared" si="5"/>
        <v>61.6944</v>
      </c>
      <c r="T12" s="83">
        <f t="shared" si="17"/>
        <v>4.027273682</v>
      </c>
      <c r="U12" s="83">
        <f t="shared" si="18"/>
        <v>459.9376674</v>
      </c>
      <c r="V12" s="83">
        <f t="shared" si="19"/>
        <v>6209.15851</v>
      </c>
      <c r="W12" s="84">
        <f t="shared" si="6"/>
        <v>6179.092734</v>
      </c>
    </row>
    <row r="13">
      <c r="A13" s="85" t="str">
        <f t="shared" ref="A13:B13" si="20">A12+#REF!*12</f>
        <v>#REF!</v>
      </c>
      <c r="B13" s="85" t="str">
        <f t="shared" si="20"/>
        <v>#REF!</v>
      </c>
      <c r="C13" s="73" t="s">
        <v>97</v>
      </c>
      <c r="D13" s="74" t="str">
        <f t="shared" si="8"/>
        <v>#REF!</v>
      </c>
      <c r="E13" s="76" t="str">
        <f t="shared" si="9"/>
        <v>#REF!</v>
      </c>
      <c r="F13" s="76" t="str">
        <f t="shared" si="3"/>
        <v>#REF!</v>
      </c>
      <c r="G13" s="77" t="str">
        <f t="shared" si="10"/>
        <v>#REF!</v>
      </c>
      <c r="H13" s="77" t="str">
        <f t="shared" si="11"/>
        <v>#REF!</v>
      </c>
      <c r="I13" s="77" t="str">
        <f t="shared" si="12"/>
        <v>#REF!</v>
      </c>
      <c r="J13" s="77"/>
      <c r="K13" s="77" t="str">
        <f t="shared" si="13"/>
        <v>#REF!</v>
      </c>
      <c r="L13" s="77"/>
      <c r="M13" s="77" t="str">
        <f t="shared" si="14"/>
        <v>#REF!</v>
      </c>
      <c r="N13" s="77" t="str">
        <f t="shared" si="4"/>
        <v>#REF!</v>
      </c>
      <c r="O13" s="78"/>
      <c r="P13" s="79" t="s">
        <v>97</v>
      </c>
      <c r="Q13" s="80">
        <f t="shared" si="15"/>
        <v>1910.1744</v>
      </c>
      <c r="R13" s="81">
        <f t="shared" si="16"/>
        <v>7418.8944</v>
      </c>
      <c r="S13" s="82">
        <f t="shared" si="5"/>
        <v>62.443488</v>
      </c>
      <c r="T13" s="83">
        <f t="shared" si="17"/>
        <v>5.639822596</v>
      </c>
      <c r="U13" s="83">
        <f t="shared" si="18"/>
        <v>644.099968</v>
      </c>
      <c r="V13" s="83">
        <f t="shared" si="19"/>
        <v>8695.349568</v>
      </c>
      <c r="W13" s="84">
        <f t="shared" si="6"/>
        <v>8578.881293</v>
      </c>
    </row>
    <row r="14">
      <c r="A14" s="85" t="str">
        <f t="shared" ref="A14:B14" si="21">A13+#REF!*12</f>
        <v>#REF!</v>
      </c>
      <c r="B14" s="85" t="str">
        <f t="shared" si="21"/>
        <v>#REF!</v>
      </c>
      <c r="C14" s="73" t="s">
        <v>98</v>
      </c>
      <c r="D14" s="74" t="str">
        <f t="shared" si="8"/>
        <v>#REF!</v>
      </c>
      <c r="E14" s="76" t="str">
        <f t="shared" si="9"/>
        <v>#REF!</v>
      </c>
      <c r="F14" s="76" t="str">
        <f t="shared" si="3"/>
        <v>#REF!</v>
      </c>
      <c r="G14" s="77" t="str">
        <f t="shared" si="10"/>
        <v>#REF!</v>
      </c>
      <c r="H14" s="77" t="str">
        <f t="shared" si="11"/>
        <v>#REF!</v>
      </c>
      <c r="I14" s="77" t="str">
        <f t="shared" si="12"/>
        <v>#REF!</v>
      </c>
      <c r="J14" s="77"/>
      <c r="K14" s="77" t="str">
        <f t="shared" si="13"/>
        <v>#REF!</v>
      </c>
      <c r="L14" s="77"/>
      <c r="M14" s="77" t="str">
        <f t="shared" si="14"/>
        <v>#REF!</v>
      </c>
      <c r="N14" s="77" t="str">
        <f t="shared" si="4"/>
        <v>#REF!</v>
      </c>
      <c r="O14" s="78"/>
      <c r="P14" s="79" t="s">
        <v>98</v>
      </c>
      <c r="Q14" s="80">
        <f t="shared" si="15"/>
        <v>1948.377888</v>
      </c>
      <c r="R14" s="81">
        <f t="shared" si="16"/>
        <v>9367.272288</v>
      </c>
      <c r="S14" s="82">
        <f t="shared" si="5"/>
        <v>63.20755776</v>
      </c>
      <c r="T14" s="83">
        <f t="shared" si="17"/>
        <v>7.406363929</v>
      </c>
      <c r="U14" s="83">
        <f t="shared" si="18"/>
        <v>845.8490827</v>
      </c>
      <c r="V14" s="83">
        <f t="shared" si="19"/>
        <v>11418.96262</v>
      </c>
      <c r="W14" s="84">
        <f t="shared" si="6"/>
        <v>11186.20907</v>
      </c>
    </row>
    <row r="15">
      <c r="A15" s="85" t="str">
        <f t="shared" ref="A15:B15" si="22">A14+#REF!*12</f>
        <v>#REF!</v>
      </c>
      <c r="B15" s="85" t="str">
        <f t="shared" si="22"/>
        <v>#REF!</v>
      </c>
      <c r="C15" s="73" t="s">
        <v>99</v>
      </c>
      <c r="D15" s="74" t="str">
        <f t="shared" si="8"/>
        <v>#REF!</v>
      </c>
      <c r="E15" s="76" t="str">
        <f t="shared" si="9"/>
        <v>#REF!</v>
      </c>
      <c r="F15" s="76" t="str">
        <f t="shared" si="3"/>
        <v>#REF!</v>
      </c>
      <c r="G15" s="77" t="str">
        <f t="shared" si="10"/>
        <v>#REF!</v>
      </c>
      <c r="H15" s="77" t="str">
        <f t="shared" si="11"/>
        <v>#REF!</v>
      </c>
      <c r="I15" s="77" t="str">
        <f t="shared" si="12"/>
        <v>#REF!</v>
      </c>
      <c r="J15" s="77"/>
      <c r="K15" s="77" t="str">
        <f t="shared" si="13"/>
        <v>#REF!</v>
      </c>
      <c r="L15" s="77"/>
      <c r="M15" s="77" t="str">
        <f t="shared" si="14"/>
        <v>#REF!</v>
      </c>
      <c r="N15" s="77" t="str">
        <f t="shared" si="4"/>
        <v>#REF!</v>
      </c>
      <c r="O15" s="78"/>
      <c r="P15" s="79" t="s">
        <v>99</v>
      </c>
      <c r="Q15" s="80">
        <f t="shared" si="15"/>
        <v>1987.345446</v>
      </c>
      <c r="R15" s="81">
        <f t="shared" si="16"/>
        <v>11354.61773</v>
      </c>
      <c r="S15" s="82">
        <f t="shared" si="5"/>
        <v>63.98690892</v>
      </c>
      <c r="T15" s="83">
        <f t="shared" si="17"/>
        <v>9.339624808</v>
      </c>
      <c r="U15" s="83">
        <f t="shared" si="18"/>
        <v>1066.638522</v>
      </c>
      <c r="V15" s="83">
        <f t="shared" si="19"/>
        <v>14399.62005</v>
      </c>
      <c r="W15" s="84">
        <f t="shared" si="6"/>
        <v>14017.8697</v>
      </c>
    </row>
    <row r="16">
      <c r="A16" s="85" t="str">
        <f t="shared" ref="A16:B16" si="23">A15+#REF!*12</f>
        <v>#REF!</v>
      </c>
      <c r="B16" s="85" t="str">
        <f t="shared" si="23"/>
        <v>#REF!</v>
      </c>
      <c r="C16" s="73" t="s">
        <v>100</v>
      </c>
      <c r="D16" s="74" t="str">
        <f t="shared" si="8"/>
        <v>#REF!</v>
      </c>
      <c r="E16" s="76" t="str">
        <f t="shared" si="9"/>
        <v>#REF!</v>
      </c>
      <c r="F16" s="76" t="str">
        <f t="shared" si="3"/>
        <v>#REF!</v>
      </c>
      <c r="G16" s="77" t="str">
        <f t="shared" si="10"/>
        <v>#REF!</v>
      </c>
      <c r="H16" s="77" t="str">
        <f t="shared" si="11"/>
        <v>#REF!</v>
      </c>
      <c r="I16" s="77" t="str">
        <f t="shared" si="12"/>
        <v>#REF!</v>
      </c>
      <c r="J16" s="77"/>
      <c r="K16" s="77" t="str">
        <f t="shared" si="13"/>
        <v>#REF!</v>
      </c>
      <c r="L16" s="77"/>
      <c r="M16" s="77" t="str">
        <f t="shared" si="14"/>
        <v>#REF!</v>
      </c>
      <c r="N16" s="77" t="str">
        <f t="shared" si="4"/>
        <v>#REF!</v>
      </c>
      <c r="O16" s="78"/>
      <c r="P16" s="79" t="s">
        <v>100</v>
      </c>
      <c r="Q16" s="80">
        <f t="shared" si="15"/>
        <v>2027.092355</v>
      </c>
      <c r="R16" s="81">
        <f t="shared" si="16"/>
        <v>13381.71009</v>
      </c>
      <c r="S16" s="82">
        <f t="shared" si="5"/>
        <v>64.78184709</v>
      </c>
      <c r="T16" s="83">
        <f t="shared" si="17"/>
        <v>11.45335139</v>
      </c>
      <c r="U16" s="83">
        <f t="shared" si="18"/>
        <v>1308.038177</v>
      </c>
      <c r="V16" s="83">
        <f t="shared" si="19"/>
        <v>17658.51538</v>
      </c>
      <c r="W16" s="84">
        <f t="shared" si="6"/>
        <v>17091.99459</v>
      </c>
    </row>
    <row r="17">
      <c r="A17" s="85" t="str">
        <f t="shared" ref="A17:B17" si="24">A16+#REF!*12</f>
        <v>#REF!</v>
      </c>
      <c r="B17" s="85" t="str">
        <f t="shared" si="24"/>
        <v>#REF!</v>
      </c>
      <c r="C17" s="73" t="s">
        <v>101</v>
      </c>
      <c r="D17" s="74" t="str">
        <f t="shared" si="8"/>
        <v>#REF!</v>
      </c>
      <c r="E17" s="76" t="str">
        <f t="shared" si="9"/>
        <v>#REF!</v>
      </c>
      <c r="F17" s="76" t="str">
        <f t="shared" si="3"/>
        <v>#REF!</v>
      </c>
      <c r="G17" s="77" t="str">
        <f t="shared" si="10"/>
        <v>#REF!</v>
      </c>
      <c r="H17" s="77" t="str">
        <f t="shared" si="11"/>
        <v>#REF!</v>
      </c>
      <c r="I17" s="77" t="str">
        <f t="shared" si="12"/>
        <v>#REF!</v>
      </c>
      <c r="J17" s="77"/>
      <c r="K17" s="77" t="str">
        <f t="shared" si="13"/>
        <v>#REF!</v>
      </c>
      <c r="L17" s="77"/>
      <c r="M17" s="77" t="str">
        <f t="shared" si="14"/>
        <v>#REF!</v>
      </c>
      <c r="N17" s="77" t="str">
        <f t="shared" si="4"/>
        <v>#REF!</v>
      </c>
      <c r="O17" s="78"/>
      <c r="P17" s="79" t="s">
        <v>101</v>
      </c>
      <c r="Q17" s="80">
        <f t="shared" si="15"/>
        <v>2067.634202</v>
      </c>
      <c r="R17" s="81">
        <f t="shared" si="16"/>
        <v>15449.34429</v>
      </c>
      <c r="S17" s="82">
        <f t="shared" si="5"/>
        <v>65.59268404</v>
      </c>
      <c r="T17" s="83">
        <f t="shared" si="17"/>
        <v>13.76238983</v>
      </c>
      <c r="U17" s="83">
        <f t="shared" si="18"/>
        <v>1571.743561</v>
      </c>
      <c r="V17" s="83">
        <f t="shared" si="19"/>
        <v>21218.53807</v>
      </c>
      <c r="W17" s="84">
        <f t="shared" si="6"/>
        <v>20428.15901</v>
      </c>
    </row>
    <row r="18">
      <c r="A18" s="85" t="str">
        <f t="shared" ref="A18:B18" si="25">A17+#REF!*12</f>
        <v>#REF!</v>
      </c>
      <c r="B18" s="85" t="str">
        <f t="shared" si="25"/>
        <v>#REF!</v>
      </c>
      <c r="C18" s="73" t="s">
        <v>102</v>
      </c>
      <c r="D18" s="74" t="str">
        <f t="shared" si="8"/>
        <v>#REF!</v>
      </c>
      <c r="E18" s="76" t="str">
        <f t="shared" si="9"/>
        <v>#REF!</v>
      </c>
      <c r="F18" s="76" t="str">
        <f t="shared" si="3"/>
        <v>#REF!</v>
      </c>
      <c r="G18" s="77" t="str">
        <f t="shared" si="10"/>
        <v>#REF!</v>
      </c>
      <c r="H18" s="77" t="str">
        <f t="shared" si="11"/>
        <v>#REF!</v>
      </c>
      <c r="I18" s="77" t="str">
        <f t="shared" si="12"/>
        <v>#REF!</v>
      </c>
      <c r="J18" s="77"/>
      <c r="K18" s="77" t="str">
        <f t="shared" si="13"/>
        <v>#REF!</v>
      </c>
      <c r="L18" s="77"/>
      <c r="M18" s="77" t="str">
        <f t="shared" si="14"/>
        <v>#REF!</v>
      </c>
      <c r="N18" s="77" t="str">
        <f t="shared" si="4"/>
        <v>#REF!</v>
      </c>
      <c r="O18" s="78"/>
      <c r="P18" s="79" t="s">
        <v>102</v>
      </c>
      <c r="Q18" s="80">
        <f t="shared" si="15"/>
        <v>2108.986886</v>
      </c>
      <c r="R18" s="81">
        <f t="shared" si="16"/>
        <v>17558.33118</v>
      </c>
      <c r="S18" s="82">
        <f t="shared" si="5"/>
        <v>66.41973772</v>
      </c>
      <c r="T18" s="83">
        <f t="shared" si="17"/>
        <v>16.28277365</v>
      </c>
      <c r="U18" s="83">
        <f t="shared" si="18"/>
        <v>1859.585796</v>
      </c>
      <c r="V18" s="83">
        <f t="shared" si="19"/>
        <v>25104.40824</v>
      </c>
      <c r="W18" s="84">
        <f t="shared" si="6"/>
        <v>24047.49668</v>
      </c>
    </row>
    <row r="19">
      <c r="A19" s="85" t="str">
        <f t="shared" ref="A19:B19" si="26">A18+#REF!*12</f>
        <v>#REF!</v>
      </c>
      <c r="B19" s="85" t="str">
        <f t="shared" si="26"/>
        <v>#REF!</v>
      </c>
      <c r="C19" s="73" t="s">
        <v>103</v>
      </c>
      <c r="D19" s="74" t="str">
        <f t="shared" si="8"/>
        <v>#REF!</v>
      </c>
      <c r="E19" s="76" t="str">
        <f t="shared" si="9"/>
        <v>#REF!</v>
      </c>
      <c r="F19" s="76" t="str">
        <f t="shared" si="3"/>
        <v>#REF!</v>
      </c>
      <c r="G19" s="77" t="str">
        <f t="shared" si="10"/>
        <v>#REF!</v>
      </c>
      <c r="H19" s="77" t="str">
        <f t="shared" si="11"/>
        <v>#REF!</v>
      </c>
      <c r="I19" s="77" t="str">
        <f t="shared" si="12"/>
        <v>#REF!</v>
      </c>
      <c r="J19" s="77"/>
      <c r="K19" s="77" t="str">
        <f t="shared" si="13"/>
        <v>#REF!</v>
      </c>
      <c r="L19" s="77"/>
      <c r="M19" s="77" t="str">
        <f t="shared" si="14"/>
        <v>#REF!</v>
      </c>
      <c r="N19" s="77" t="str">
        <f t="shared" si="4"/>
        <v>#REF!</v>
      </c>
      <c r="O19" s="78"/>
      <c r="P19" s="79" t="s">
        <v>103</v>
      </c>
      <c r="Q19" s="80">
        <f t="shared" si="15"/>
        <v>2151.166624</v>
      </c>
      <c r="R19" s="81">
        <f t="shared" si="16"/>
        <v>19709.4978</v>
      </c>
      <c r="S19" s="82">
        <f t="shared" si="5"/>
        <v>67.26333247</v>
      </c>
      <c r="T19" s="83">
        <f t="shared" si="17"/>
        <v>19.03181807</v>
      </c>
      <c r="U19" s="83">
        <f t="shared" si="18"/>
        <v>2173.542377</v>
      </c>
      <c r="V19" s="83">
        <f t="shared" si="19"/>
        <v>29342.82209</v>
      </c>
      <c r="W19" s="84">
        <f t="shared" si="6"/>
        <v>27972.82345</v>
      </c>
    </row>
    <row r="20">
      <c r="A20" s="85" t="str">
        <f t="shared" ref="A20:B20" si="27">A19+#REF!*12</f>
        <v>#REF!</v>
      </c>
      <c r="B20" s="85" t="str">
        <f t="shared" si="27"/>
        <v>#REF!</v>
      </c>
      <c r="C20" s="73" t="s">
        <v>104</v>
      </c>
      <c r="D20" s="74" t="str">
        <f t="shared" si="8"/>
        <v>#REF!</v>
      </c>
      <c r="E20" s="76" t="str">
        <f t="shared" si="9"/>
        <v>#REF!</v>
      </c>
      <c r="F20" s="76" t="str">
        <f t="shared" si="3"/>
        <v>#REF!</v>
      </c>
      <c r="G20" s="77" t="str">
        <f t="shared" si="10"/>
        <v>#REF!</v>
      </c>
      <c r="H20" s="77" t="str">
        <f t="shared" si="11"/>
        <v>#REF!</v>
      </c>
      <c r="I20" s="77" t="str">
        <f t="shared" si="12"/>
        <v>#REF!</v>
      </c>
      <c r="J20" s="77"/>
      <c r="K20" s="77" t="str">
        <f t="shared" si="13"/>
        <v>#REF!</v>
      </c>
      <c r="L20" s="77"/>
      <c r="M20" s="77" t="str">
        <f t="shared" si="14"/>
        <v>#REF!</v>
      </c>
      <c r="N20" s="77" t="str">
        <f t="shared" si="4"/>
        <v>#REF!</v>
      </c>
      <c r="O20" s="78"/>
      <c r="P20" s="79" t="s">
        <v>104</v>
      </c>
      <c r="Q20" s="80">
        <f t="shared" si="15"/>
        <v>2194.189956</v>
      </c>
      <c r="R20" s="81">
        <f t="shared" si="16"/>
        <v>21903.68776</v>
      </c>
      <c r="S20" s="82">
        <f t="shared" si="5"/>
        <v>68.12379912</v>
      </c>
      <c r="T20" s="83">
        <f t="shared" si="17"/>
        <v>22.02822178</v>
      </c>
      <c r="U20" s="83">
        <f t="shared" si="18"/>
        <v>2515.748802</v>
      </c>
      <c r="V20" s="83">
        <f t="shared" si="19"/>
        <v>33962.60883</v>
      </c>
      <c r="W20" s="84">
        <f t="shared" si="6"/>
        <v>32228.77067</v>
      </c>
    </row>
    <row r="21">
      <c r="A21" s="85" t="str">
        <f t="shared" ref="A21:B21" si="28">A20+#REF!*12</f>
        <v>#REF!</v>
      </c>
      <c r="B21" s="85" t="str">
        <f t="shared" si="28"/>
        <v>#REF!</v>
      </c>
      <c r="C21" s="73" t="s">
        <v>105</v>
      </c>
      <c r="D21" s="74" t="str">
        <f t="shared" si="8"/>
        <v>#REF!</v>
      </c>
      <c r="E21" s="76" t="str">
        <f t="shared" si="9"/>
        <v>#REF!</v>
      </c>
      <c r="F21" s="76" t="str">
        <f t="shared" si="3"/>
        <v>#REF!</v>
      </c>
      <c r="G21" s="77" t="str">
        <f t="shared" si="10"/>
        <v>#REF!</v>
      </c>
      <c r="H21" s="77" t="str">
        <f t="shared" si="11"/>
        <v>#REF!</v>
      </c>
      <c r="I21" s="77" t="str">
        <f t="shared" si="12"/>
        <v>#REF!</v>
      </c>
      <c r="J21" s="77"/>
      <c r="K21" s="77" t="str">
        <f t="shared" si="13"/>
        <v>#REF!</v>
      </c>
      <c r="L21" s="77"/>
      <c r="M21" s="77" t="str">
        <f t="shared" si="14"/>
        <v>#REF!</v>
      </c>
      <c r="N21" s="77" t="str">
        <f t="shared" si="4"/>
        <v>#REF!</v>
      </c>
      <c r="O21" s="78"/>
      <c r="P21" s="79" t="s">
        <v>105</v>
      </c>
      <c r="Q21" s="80">
        <f t="shared" si="15"/>
        <v>2238.073755</v>
      </c>
      <c r="R21" s="81">
        <f t="shared" si="16"/>
        <v>24141.76151</v>
      </c>
      <c r="S21" s="82">
        <f t="shared" si="5"/>
        <v>69.0014751</v>
      </c>
      <c r="T21" s="83">
        <f t="shared" si="17"/>
        <v>25.29217678</v>
      </c>
      <c r="U21" s="83">
        <f t="shared" si="18"/>
        <v>2888.511115</v>
      </c>
      <c r="V21" s="83">
        <f t="shared" si="19"/>
        <v>38994.90005</v>
      </c>
      <c r="W21" s="84">
        <f t="shared" si="6"/>
        <v>36841.92927</v>
      </c>
    </row>
    <row r="22">
      <c r="A22" s="85" t="str">
        <f t="shared" ref="A22:B22" si="29">A21+#REF!*12</f>
        <v>#REF!</v>
      </c>
      <c r="B22" s="85" t="str">
        <f t="shared" si="29"/>
        <v>#REF!</v>
      </c>
      <c r="C22" s="73" t="s">
        <v>106</v>
      </c>
      <c r="D22" s="74" t="str">
        <f t="shared" si="8"/>
        <v>#REF!</v>
      </c>
      <c r="E22" s="76" t="str">
        <f t="shared" si="9"/>
        <v>#REF!</v>
      </c>
      <c r="F22" s="76" t="str">
        <f t="shared" si="3"/>
        <v>#REF!</v>
      </c>
      <c r="G22" s="77" t="str">
        <f t="shared" si="10"/>
        <v>#REF!</v>
      </c>
      <c r="H22" s="77" t="str">
        <f t="shared" si="11"/>
        <v>#REF!</v>
      </c>
      <c r="I22" s="77" t="str">
        <f t="shared" si="12"/>
        <v>#REF!</v>
      </c>
      <c r="J22" s="77"/>
      <c r="K22" s="77" t="str">
        <f t="shared" si="13"/>
        <v>#REF!</v>
      </c>
      <c r="L22" s="77"/>
      <c r="M22" s="77" t="str">
        <f t="shared" si="14"/>
        <v>#REF!</v>
      </c>
      <c r="N22" s="77" t="str">
        <f t="shared" si="4"/>
        <v>#REF!</v>
      </c>
      <c r="O22" s="78"/>
      <c r="P22" s="79" t="s">
        <v>106</v>
      </c>
      <c r="Q22" s="80">
        <f t="shared" si="15"/>
        <v>2282.83523</v>
      </c>
      <c r="R22" s="81">
        <f t="shared" si="16"/>
        <v>26424.59674</v>
      </c>
      <c r="S22" s="82">
        <f t="shared" si="5"/>
        <v>69.8967046</v>
      </c>
      <c r="T22" s="83">
        <f t="shared" si="17"/>
        <v>28.845487</v>
      </c>
      <c r="U22" s="83">
        <f t="shared" si="18"/>
        <v>3294.319447</v>
      </c>
      <c r="V22" s="83">
        <f t="shared" si="19"/>
        <v>44473.31253</v>
      </c>
      <c r="W22" s="84">
        <f t="shared" si="6"/>
        <v>41841.00517</v>
      </c>
    </row>
    <row r="23">
      <c r="A23" s="85" t="str">
        <f t="shared" ref="A23:B23" si="30">A22+#REF!*12</f>
        <v>#REF!</v>
      </c>
      <c r="B23" s="85" t="str">
        <f t="shared" si="30"/>
        <v>#REF!</v>
      </c>
      <c r="C23" s="73" t="s">
        <v>107</v>
      </c>
      <c r="D23" s="74" t="str">
        <f t="shared" si="8"/>
        <v>#REF!</v>
      </c>
      <c r="E23" s="76" t="str">
        <f t="shared" si="9"/>
        <v>#REF!</v>
      </c>
      <c r="F23" s="76" t="str">
        <f t="shared" si="3"/>
        <v>#REF!</v>
      </c>
      <c r="G23" s="77" t="str">
        <f t="shared" si="10"/>
        <v>#REF!</v>
      </c>
      <c r="H23" s="77" t="str">
        <f t="shared" si="11"/>
        <v>#REF!</v>
      </c>
      <c r="I23" s="77" t="str">
        <f t="shared" si="12"/>
        <v>#REF!</v>
      </c>
      <c r="J23" s="77"/>
      <c r="K23" s="77" t="str">
        <f t="shared" si="13"/>
        <v>#REF!</v>
      </c>
      <c r="L23" s="77"/>
      <c r="M23" s="77" t="str">
        <f t="shared" si="14"/>
        <v>#REF!</v>
      </c>
      <c r="N23" s="77" t="str">
        <f t="shared" si="4"/>
        <v>#REF!</v>
      </c>
      <c r="O23" s="78"/>
      <c r="P23" s="79" t="s">
        <v>107</v>
      </c>
      <c r="Q23" s="80">
        <f t="shared" si="15"/>
        <v>2328.491935</v>
      </c>
      <c r="R23" s="81">
        <f t="shared" si="16"/>
        <v>28753.08868</v>
      </c>
      <c r="S23" s="82">
        <f t="shared" si="5"/>
        <v>70.8098387</v>
      </c>
      <c r="T23" s="83">
        <f t="shared" si="17"/>
        <v>32.71169624</v>
      </c>
      <c r="U23" s="83">
        <f t="shared" si="18"/>
        <v>3735.862635</v>
      </c>
      <c r="V23" s="83">
        <f t="shared" si="19"/>
        <v>50434.14557</v>
      </c>
      <c r="W23" s="84">
        <f t="shared" si="6"/>
        <v>47256.98703</v>
      </c>
    </row>
    <row r="24">
      <c r="A24" s="85" t="str">
        <f t="shared" ref="A24:B24" si="31">A23+#REF!*12</f>
        <v>#REF!</v>
      </c>
      <c r="B24" s="85" t="str">
        <f t="shared" si="31"/>
        <v>#REF!</v>
      </c>
      <c r="C24" s="73" t="s">
        <v>108</v>
      </c>
      <c r="D24" s="74" t="str">
        <f t="shared" si="8"/>
        <v>#REF!</v>
      </c>
      <c r="E24" s="76" t="str">
        <f t="shared" si="9"/>
        <v>#REF!</v>
      </c>
      <c r="F24" s="76" t="str">
        <f t="shared" si="3"/>
        <v>#REF!</v>
      </c>
      <c r="G24" s="77" t="str">
        <f t="shared" si="10"/>
        <v>#REF!</v>
      </c>
      <c r="H24" s="77" t="str">
        <f t="shared" si="11"/>
        <v>#REF!</v>
      </c>
      <c r="I24" s="77" t="str">
        <f t="shared" si="12"/>
        <v>#REF!</v>
      </c>
      <c r="J24" s="77"/>
      <c r="K24" s="77" t="str">
        <f t="shared" si="13"/>
        <v>#REF!</v>
      </c>
      <c r="L24" s="77"/>
      <c r="M24" s="77" t="str">
        <f t="shared" si="14"/>
        <v>#REF!</v>
      </c>
      <c r="N24" s="77" t="str">
        <f t="shared" si="4"/>
        <v>#REF!</v>
      </c>
      <c r="O24" s="78"/>
      <c r="P24" s="79" t="s">
        <v>108</v>
      </c>
      <c r="Q24" s="80">
        <f t="shared" si="15"/>
        <v>2375.061774</v>
      </c>
      <c r="R24" s="81">
        <f t="shared" si="16"/>
        <v>31128.15045</v>
      </c>
      <c r="S24" s="82">
        <f t="shared" si="5"/>
        <v>71.74123547</v>
      </c>
      <c r="T24" s="83">
        <f t="shared" si="17"/>
        <v>36.91622627</v>
      </c>
      <c r="U24" s="83">
        <f t="shared" si="18"/>
        <v>4216.04399</v>
      </c>
      <c r="V24" s="83">
        <f t="shared" si="19"/>
        <v>56916.59387</v>
      </c>
      <c r="W24" s="84">
        <f t="shared" si="6"/>
        <v>53123.32736</v>
      </c>
    </row>
    <row r="25">
      <c r="A25" s="85"/>
      <c r="B25" s="85"/>
      <c r="C25" s="73" t="s">
        <v>109</v>
      </c>
      <c r="D25" s="74" t="str">
        <f t="shared" si="8"/>
        <v>#REF!</v>
      </c>
      <c r="E25" s="76" t="str">
        <f t="shared" si="9"/>
        <v>#REF!</v>
      </c>
      <c r="F25" s="76" t="str">
        <f t="shared" si="3"/>
        <v>#REF!</v>
      </c>
      <c r="G25" s="77" t="str">
        <f t="shared" si="10"/>
        <v>#REF!</v>
      </c>
      <c r="H25" s="77" t="str">
        <f t="shared" si="11"/>
        <v>#REF!</v>
      </c>
      <c r="I25" s="77" t="str">
        <f t="shared" si="12"/>
        <v>#REF!</v>
      </c>
      <c r="J25" s="77"/>
      <c r="K25" s="77" t="str">
        <f t="shared" si="13"/>
        <v>#REF!</v>
      </c>
      <c r="L25" s="77"/>
      <c r="M25" s="77" t="str">
        <f t="shared" si="14"/>
        <v>#REF!</v>
      </c>
      <c r="N25" s="77" t="str">
        <f t="shared" si="4"/>
        <v>#REF!</v>
      </c>
      <c r="O25" s="78"/>
      <c r="P25" s="79" t="s">
        <v>109</v>
      </c>
      <c r="Q25" s="80">
        <f t="shared" si="15"/>
        <v>2422.563009</v>
      </c>
      <c r="R25" s="81">
        <f t="shared" si="16"/>
        <v>33550.71346</v>
      </c>
      <c r="S25" s="82">
        <f t="shared" si="5"/>
        <v>72.69126018</v>
      </c>
      <c r="T25" s="83">
        <f t="shared" si="17"/>
        <v>41.48652593</v>
      </c>
      <c r="U25" s="83">
        <f t="shared" si="18"/>
        <v>4737.998328</v>
      </c>
      <c r="V25" s="83">
        <f t="shared" si="19"/>
        <v>63962.97742</v>
      </c>
      <c r="W25" s="84">
        <f t="shared" si="6"/>
        <v>59476.13783</v>
      </c>
    </row>
    <row r="26">
      <c r="A26" s="85"/>
      <c r="B26" s="85"/>
      <c r="C26" s="73" t="s">
        <v>110</v>
      </c>
      <c r="D26" s="74" t="str">
        <f t="shared" si="8"/>
        <v>#REF!</v>
      </c>
      <c r="E26" s="76" t="str">
        <f t="shared" si="9"/>
        <v>#REF!</v>
      </c>
      <c r="F26" s="76" t="str">
        <f t="shared" si="3"/>
        <v>#REF!</v>
      </c>
      <c r="G26" s="77" t="str">
        <f t="shared" si="10"/>
        <v>#REF!</v>
      </c>
      <c r="H26" s="77" t="str">
        <f t="shared" si="11"/>
        <v>#REF!</v>
      </c>
      <c r="I26" s="77" t="str">
        <f t="shared" si="12"/>
        <v>#REF!</v>
      </c>
      <c r="J26" s="77"/>
      <c r="K26" s="77" t="str">
        <f t="shared" si="13"/>
        <v>#REF!</v>
      </c>
      <c r="L26" s="77"/>
      <c r="M26" s="77" t="str">
        <f t="shared" si="14"/>
        <v>#REF!</v>
      </c>
      <c r="N26" s="77" t="str">
        <f t="shared" si="4"/>
        <v>#REF!</v>
      </c>
      <c r="O26" s="78"/>
      <c r="P26" s="79" t="s">
        <v>110</v>
      </c>
      <c r="Q26" s="80">
        <f t="shared" si="15"/>
        <v>2471.014269</v>
      </c>
      <c r="R26" s="81">
        <f t="shared" si="16"/>
        <v>36021.72773</v>
      </c>
      <c r="S26" s="82">
        <f t="shared" si="5"/>
        <v>73.66028538</v>
      </c>
      <c r="T26" s="83">
        <f t="shared" si="17"/>
        <v>46.45223198</v>
      </c>
      <c r="U26" s="83">
        <f t="shared" si="18"/>
        <v>5305.110334</v>
      </c>
      <c r="V26" s="83">
        <f t="shared" si="19"/>
        <v>71618.98951</v>
      </c>
      <c r="W26" s="84">
        <f t="shared" si="6"/>
        <v>66354.40024</v>
      </c>
    </row>
    <row r="27">
      <c r="A27" s="85"/>
      <c r="B27" s="85"/>
      <c r="C27" s="73" t="s">
        <v>111</v>
      </c>
      <c r="D27" s="74" t="str">
        <f t="shared" si="8"/>
        <v>#REF!</v>
      </c>
      <c r="E27" s="76" t="str">
        <f t="shared" si="9"/>
        <v>#REF!</v>
      </c>
      <c r="F27" s="76" t="str">
        <f t="shared" si="3"/>
        <v>#REF!</v>
      </c>
      <c r="G27" s="77" t="str">
        <f t="shared" si="10"/>
        <v>#REF!</v>
      </c>
      <c r="H27" s="77" t="str">
        <f t="shared" si="11"/>
        <v>#REF!</v>
      </c>
      <c r="I27" s="77" t="str">
        <f t="shared" si="12"/>
        <v>#REF!</v>
      </c>
      <c r="J27" s="77"/>
      <c r="K27" s="77" t="str">
        <f t="shared" si="13"/>
        <v>#REF!</v>
      </c>
      <c r="L27" s="77"/>
      <c r="M27" s="77" t="str">
        <f t="shared" si="14"/>
        <v>#REF!</v>
      </c>
      <c r="N27" s="77" t="str">
        <f t="shared" si="4"/>
        <v>#REF!</v>
      </c>
      <c r="O27" s="78"/>
      <c r="P27" s="79" t="s">
        <v>111</v>
      </c>
      <c r="Q27" s="80">
        <f t="shared" si="15"/>
        <v>2520.434555</v>
      </c>
      <c r="R27" s="81">
        <f t="shared" si="16"/>
        <v>38542.16228</v>
      </c>
      <c r="S27" s="82">
        <f t="shared" si="5"/>
        <v>74.64869109</v>
      </c>
      <c r="T27" s="83">
        <f t="shared" si="17"/>
        <v>51.84534276</v>
      </c>
      <c r="U27" s="83">
        <f t="shared" si="18"/>
        <v>5921.034402</v>
      </c>
      <c r="V27" s="83">
        <f t="shared" si="19"/>
        <v>79933.96443</v>
      </c>
      <c r="W27" s="84">
        <f t="shared" si="6"/>
        <v>73800.19411</v>
      </c>
    </row>
    <row r="28">
      <c r="A28" s="85"/>
      <c r="B28" s="85"/>
      <c r="C28" s="73" t="s">
        <v>112</v>
      </c>
      <c r="D28" s="74" t="str">
        <f t="shared" si="8"/>
        <v>#REF!</v>
      </c>
      <c r="E28" s="76" t="str">
        <f t="shared" si="9"/>
        <v>#REF!</v>
      </c>
      <c r="F28" s="76" t="str">
        <f t="shared" si="3"/>
        <v>#REF!</v>
      </c>
      <c r="G28" s="77" t="str">
        <f t="shared" si="10"/>
        <v>#REF!</v>
      </c>
      <c r="H28" s="77" t="str">
        <f t="shared" si="11"/>
        <v>#REF!</v>
      </c>
      <c r="I28" s="77" t="str">
        <f t="shared" si="12"/>
        <v>#REF!</v>
      </c>
      <c r="J28" s="77"/>
      <c r="K28" s="77" t="str">
        <f t="shared" si="13"/>
        <v>#REF!</v>
      </c>
      <c r="L28" s="77"/>
      <c r="M28" s="77" t="str">
        <f t="shared" si="14"/>
        <v>#REF!</v>
      </c>
      <c r="N28" s="77" t="str">
        <f t="shared" si="4"/>
        <v>#REF!</v>
      </c>
      <c r="O28" s="78"/>
      <c r="P28" s="79" t="s">
        <v>112</v>
      </c>
      <c r="Q28" s="80">
        <f t="shared" si="15"/>
        <v>2570.843246</v>
      </c>
      <c r="R28" s="81">
        <f t="shared" si="16"/>
        <v>41113.00553</v>
      </c>
      <c r="S28" s="82">
        <f t="shared" si="5"/>
        <v>75.65686491</v>
      </c>
      <c r="T28" s="83">
        <f t="shared" si="17"/>
        <v>57.70040557</v>
      </c>
      <c r="U28" s="83">
        <f t="shared" si="18"/>
        <v>6589.716032</v>
      </c>
      <c r="V28" s="83">
        <f t="shared" si="19"/>
        <v>88961.16644</v>
      </c>
      <c r="W28" s="84">
        <f t="shared" si="6"/>
        <v>81858.9423</v>
      </c>
    </row>
    <row r="29">
      <c r="A29" s="85"/>
      <c r="B29" s="85"/>
      <c r="C29" s="73" t="s">
        <v>113</v>
      </c>
      <c r="D29" s="74" t="str">
        <f t="shared" si="8"/>
        <v>#REF!</v>
      </c>
      <c r="E29" s="76" t="str">
        <f t="shared" si="9"/>
        <v>#REF!</v>
      </c>
      <c r="F29" s="76" t="str">
        <f t="shared" si="3"/>
        <v>#REF!</v>
      </c>
      <c r="G29" s="77" t="str">
        <f t="shared" si="10"/>
        <v>#REF!</v>
      </c>
      <c r="H29" s="77" t="str">
        <f t="shared" si="11"/>
        <v>#REF!</v>
      </c>
      <c r="I29" s="77" t="str">
        <f t="shared" si="12"/>
        <v>#REF!</v>
      </c>
      <c r="J29" s="77"/>
      <c r="K29" s="77" t="str">
        <f t="shared" si="13"/>
        <v>#REF!</v>
      </c>
      <c r="L29" s="77"/>
      <c r="M29" s="77" t="str">
        <f t="shared" si="14"/>
        <v>#REF!</v>
      </c>
      <c r="N29" s="77" t="str">
        <f t="shared" si="4"/>
        <v>#REF!</v>
      </c>
      <c r="O29" s="78"/>
      <c r="P29" s="79" t="s">
        <v>113</v>
      </c>
      <c r="Q29" s="80">
        <f t="shared" si="15"/>
        <v>2622.260111</v>
      </c>
      <c r="R29" s="81">
        <f t="shared" si="16"/>
        <v>43735.26564</v>
      </c>
      <c r="S29" s="82">
        <f t="shared" si="5"/>
        <v>76.68520221</v>
      </c>
      <c r="T29" s="83">
        <f t="shared" si="17"/>
        <v>64.05471894</v>
      </c>
      <c r="U29" s="83">
        <f t="shared" si="18"/>
        <v>7315.41493</v>
      </c>
      <c r="V29" s="83">
        <f t="shared" si="19"/>
        <v>98758.10156</v>
      </c>
      <c r="W29" s="84">
        <f t="shared" si="6"/>
        <v>90579.67617</v>
      </c>
    </row>
    <row r="30">
      <c r="A30" s="85"/>
      <c r="B30" s="85"/>
      <c r="C30" s="73"/>
      <c r="D30" s="74"/>
      <c r="E30" s="76"/>
      <c r="F30" s="76"/>
      <c r="G30" s="77"/>
      <c r="H30" s="77"/>
      <c r="I30" s="77"/>
      <c r="J30" s="77"/>
      <c r="K30" s="77"/>
      <c r="L30" s="77"/>
      <c r="M30" s="77"/>
      <c r="N30" s="77"/>
      <c r="O30" s="78"/>
      <c r="P30" s="79" t="s">
        <v>114</v>
      </c>
      <c r="Q30" s="80">
        <f t="shared" si="15"/>
        <v>2674.705313</v>
      </c>
      <c r="R30" s="81">
        <f t="shared" si="16"/>
        <v>46409.97095</v>
      </c>
      <c r="S30" s="82">
        <f t="shared" si="5"/>
        <v>77.73410626</v>
      </c>
      <c r="T30" s="83">
        <f t="shared" si="17"/>
        <v>70.94855093</v>
      </c>
      <c r="U30" s="83">
        <f t="shared" si="18"/>
        <v>8102.729937</v>
      </c>
      <c r="V30" s="83">
        <f t="shared" si="19"/>
        <v>109386.8541</v>
      </c>
      <c r="W30" s="84">
        <f t="shared" si="6"/>
        <v>100015.3217</v>
      </c>
    </row>
    <row r="31">
      <c r="A31" s="85"/>
      <c r="B31" s="85"/>
      <c r="C31" s="73" t="s">
        <v>115</v>
      </c>
      <c r="D31" s="74" t="str">
        <f t="shared" ref="D31:D39" si="32">D30*#REF!+D30</f>
        <v>#REF!</v>
      </c>
      <c r="E31" s="76" t="str">
        <f t="shared" ref="E31:E39" si="33">D31+E30</f>
        <v>#REF!</v>
      </c>
      <c r="F31" s="76" t="str">
        <f t="shared" ref="F31:F39" si="34">D31*#REF!</f>
        <v>#REF!</v>
      </c>
      <c r="G31" s="77" t="str">
        <f t="shared" ref="G31:G39" si="35">IF((I30+D31-F31)*#REF!&gt;17.4,(I30+D31-F31)*#REF!,17.4)</f>
        <v>#REF!</v>
      </c>
      <c r="H31" s="77" t="str">
        <f t="shared" ref="H31:H39" si="36">I30*#REF!</f>
        <v>#REF!</v>
      </c>
      <c r="I31" s="77" t="str">
        <f t="shared" ref="I31:I39" si="37">D31+H31-G31+I30-F31</f>
        <v>#REF!</v>
      </c>
      <c r="J31" s="77"/>
      <c r="K31" s="77" t="str">
        <f t="shared" ref="K31:K39" si="38">IF(((D31+K30)*20%)&lt;300,((D31+K30)*20%),300)</f>
        <v>#REF!</v>
      </c>
      <c r="L31" s="77"/>
      <c r="M31" s="77" t="str">
        <f t="shared" ref="M31:M39" si="39">(K31+M30)*#REF!+(K31+M30)</f>
        <v>#REF!</v>
      </c>
      <c r="N31" s="77" t="str">
        <f t="shared" ref="N31:N39" si="40">I31+M31</f>
        <v>#REF!</v>
      </c>
      <c r="O31" s="78"/>
      <c r="P31" s="79" t="s">
        <v>115</v>
      </c>
      <c r="Q31" s="80">
        <f t="shared" si="15"/>
        <v>2728.199419</v>
      </c>
      <c r="R31" s="81">
        <f t="shared" si="16"/>
        <v>49138.17037</v>
      </c>
      <c r="S31" s="82">
        <f t="shared" si="5"/>
        <v>78.80398838</v>
      </c>
      <c r="T31" s="83">
        <f t="shared" si="17"/>
        <v>78.42537471</v>
      </c>
      <c r="U31" s="83">
        <f t="shared" si="18"/>
        <v>8956.625936</v>
      </c>
      <c r="V31" s="83">
        <f t="shared" si="19"/>
        <v>120914.4501</v>
      </c>
      <c r="W31" s="84">
        <f t="shared" si="6"/>
        <v>110223.0082</v>
      </c>
    </row>
    <row r="32">
      <c r="A32" s="85"/>
      <c r="B32" s="85"/>
      <c r="C32" s="73" t="s">
        <v>116</v>
      </c>
      <c r="D32" s="74" t="str">
        <f t="shared" si="32"/>
        <v>#REF!</v>
      </c>
      <c r="E32" s="76" t="str">
        <f t="shared" si="33"/>
        <v>#REF!</v>
      </c>
      <c r="F32" s="76" t="str">
        <f t="shared" si="34"/>
        <v>#REF!</v>
      </c>
      <c r="G32" s="77" t="str">
        <f t="shared" si="35"/>
        <v>#REF!</v>
      </c>
      <c r="H32" s="77" t="str">
        <f t="shared" si="36"/>
        <v>#REF!</v>
      </c>
      <c r="I32" s="77" t="str">
        <f t="shared" si="37"/>
        <v>#REF!</v>
      </c>
      <c r="J32" s="77"/>
      <c r="K32" s="77" t="str">
        <f t="shared" si="38"/>
        <v>#REF!</v>
      </c>
      <c r="L32" s="77"/>
      <c r="M32" s="77" t="str">
        <f t="shared" si="39"/>
        <v>#REF!</v>
      </c>
      <c r="N32" s="77" t="str">
        <f t="shared" si="40"/>
        <v>#REF!</v>
      </c>
      <c r="O32" s="78"/>
      <c r="P32" s="79" t="s">
        <v>116</v>
      </c>
      <c r="Q32" s="80">
        <f t="shared" si="15"/>
        <v>2782.763407</v>
      </c>
      <c r="R32" s="81">
        <f t="shared" si="16"/>
        <v>51920.93378</v>
      </c>
      <c r="S32" s="82">
        <f t="shared" si="5"/>
        <v>79.89526815</v>
      </c>
      <c r="T32" s="83">
        <f t="shared" si="17"/>
        <v>86.5321228</v>
      </c>
      <c r="U32" s="83">
        <f t="shared" si="18"/>
        <v>9882.462893</v>
      </c>
      <c r="V32" s="83">
        <f t="shared" si="19"/>
        <v>133413.2491</v>
      </c>
      <c r="W32" s="84">
        <f t="shared" si="6"/>
        <v>121264.4018</v>
      </c>
    </row>
    <row r="33">
      <c r="A33" s="85"/>
      <c r="B33" s="85"/>
      <c r="C33" s="73" t="s">
        <v>117</v>
      </c>
      <c r="D33" s="74" t="str">
        <f t="shared" si="32"/>
        <v>#REF!</v>
      </c>
      <c r="E33" s="76" t="str">
        <f t="shared" si="33"/>
        <v>#REF!</v>
      </c>
      <c r="F33" s="76" t="str">
        <f t="shared" si="34"/>
        <v>#REF!</v>
      </c>
      <c r="G33" s="77" t="str">
        <f t="shared" si="35"/>
        <v>#REF!</v>
      </c>
      <c r="H33" s="77" t="str">
        <f t="shared" si="36"/>
        <v>#REF!</v>
      </c>
      <c r="I33" s="77" t="str">
        <f t="shared" si="37"/>
        <v>#REF!</v>
      </c>
      <c r="J33" s="77"/>
      <c r="K33" s="77" t="str">
        <f t="shared" si="38"/>
        <v>#REF!</v>
      </c>
      <c r="L33" s="77"/>
      <c r="M33" s="77" t="str">
        <f t="shared" si="39"/>
        <v>#REF!</v>
      </c>
      <c r="N33" s="77" t="str">
        <f t="shared" si="40"/>
        <v>#REF!</v>
      </c>
      <c r="O33" s="78"/>
      <c r="P33" s="79" t="s">
        <v>117</v>
      </c>
      <c r="Q33" s="80">
        <f t="shared" si="15"/>
        <v>2838.418676</v>
      </c>
      <c r="R33" s="81">
        <f t="shared" si="16"/>
        <v>54759.35245</v>
      </c>
      <c r="S33" s="82">
        <f t="shared" si="5"/>
        <v>81.00837351</v>
      </c>
      <c r="T33" s="83">
        <f t="shared" si="17"/>
        <v>95.31946155</v>
      </c>
      <c r="U33" s="83">
        <f t="shared" si="18"/>
        <v>10886.02719</v>
      </c>
      <c r="V33" s="83">
        <f t="shared" si="19"/>
        <v>146961.3671</v>
      </c>
      <c r="W33" s="84">
        <f t="shared" si="6"/>
        <v>133206.0649</v>
      </c>
    </row>
    <row r="34">
      <c r="A34" s="85"/>
      <c r="B34" s="85"/>
      <c r="C34" s="73" t="s">
        <v>118</v>
      </c>
      <c r="D34" s="74" t="str">
        <f t="shared" si="32"/>
        <v>#REF!</v>
      </c>
      <c r="E34" s="76" t="str">
        <f t="shared" si="33"/>
        <v>#REF!</v>
      </c>
      <c r="F34" s="76" t="str">
        <f t="shared" si="34"/>
        <v>#REF!</v>
      </c>
      <c r="G34" s="77" t="str">
        <f t="shared" si="35"/>
        <v>#REF!</v>
      </c>
      <c r="H34" s="77" t="str">
        <f t="shared" si="36"/>
        <v>#REF!</v>
      </c>
      <c r="I34" s="77" t="str">
        <f t="shared" si="37"/>
        <v>#REF!</v>
      </c>
      <c r="J34" s="77"/>
      <c r="K34" s="77" t="str">
        <f t="shared" si="38"/>
        <v>#REF!</v>
      </c>
      <c r="L34" s="77"/>
      <c r="M34" s="77" t="str">
        <f t="shared" si="39"/>
        <v>#REF!</v>
      </c>
      <c r="N34" s="77" t="str">
        <f t="shared" si="40"/>
        <v>#REF!</v>
      </c>
      <c r="O34" s="78"/>
      <c r="P34" s="79" t="s">
        <v>118</v>
      </c>
      <c r="Q34" s="80">
        <f t="shared" si="15"/>
        <v>2895.187049</v>
      </c>
      <c r="R34" s="81">
        <f t="shared" si="16"/>
        <v>57654.5395</v>
      </c>
      <c r="S34" s="82">
        <f t="shared" si="5"/>
        <v>82.14374098</v>
      </c>
      <c r="T34" s="83">
        <f t="shared" si="17"/>
        <v>104.8420873</v>
      </c>
      <c r="U34" s="83">
        <f t="shared" si="18"/>
        <v>11973.56546</v>
      </c>
      <c r="V34" s="83">
        <f t="shared" si="19"/>
        <v>161643.1338</v>
      </c>
      <c r="W34" s="84">
        <f t="shared" si="6"/>
        <v>146119.8446</v>
      </c>
    </row>
    <row r="35">
      <c r="A35" s="85"/>
      <c r="B35" s="85"/>
      <c r="C35" s="73" t="s">
        <v>119</v>
      </c>
      <c r="D35" s="74" t="str">
        <f t="shared" si="32"/>
        <v>#REF!</v>
      </c>
      <c r="E35" s="76" t="str">
        <f t="shared" si="33"/>
        <v>#REF!</v>
      </c>
      <c r="F35" s="76" t="str">
        <f t="shared" si="34"/>
        <v>#REF!</v>
      </c>
      <c r="G35" s="77" t="str">
        <f t="shared" si="35"/>
        <v>#REF!</v>
      </c>
      <c r="H35" s="77" t="str">
        <f t="shared" si="36"/>
        <v>#REF!</v>
      </c>
      <c r="I35" s="77" t="str">
        <f t="shared" si="37"/>
        <v>#REF!</v>
      </c>
      <c r="J35" s="77"/>
      <c r="K35" s="77" t="str">
        <f t="shared" si="38"/>
        <v>#REF!</v>
      </c>
      <c r="L35" s="77"/>
      <c r="M35" s="77" t="str">
        <f t="shared" si="39"/>
        <v>#REF!</v>
      </c>
      <c r="N35" s="77" t="str">
        <f t="shared" si="40"/>
        <v>#REF!</v>
      </c>
      <c r="O35" s="78"/>
      <c r="P35" s="79" t="s">
        <v>119</v>
      </c>
      <c r="Q35" s="80">
        <f t="shared" si="15"/>
        <v>2953.09079</v>
      </c>
      <c r="R35" s="81">
        <f t="shared" si="16"/>
        <v>60607.63029</v>
      </c>
      <c r="S35" s="82">
        <f t="shared" si="5"/>
        <v>83.3018158</v>
      </c>
      <c r="T35" s="83">
        <f t="shared" si="17"/>
        <v>115.1590459</v>
      </c>
      <c r="U35" s="83">
        <f t="shared" si="18"/>
        <v>13151.8211</v>
      </c>
      <c r="V35" s="83">
        <f t="shared" si="19"/>
        <v>177549.5848</v>
      </c>
      <c r="W35" s="84">
        <f t="shared" si="6"/>
        <v>160083.2916</v>
      </c>
    </row>
    <row r="36">
      <c r="A36" s="85"/>
      <c r="B36" s="85"/>
      <c r="C36" s="73" t="s">
        <v>120</v>
      </c>
      <c r="D36" s="74" t="str">
        <f t="shared" si="32"/>
        <v>#REF!</v>
      </c>
      <c r="E36" s="76" t="str">
        <f t="shared" si="33"/>
        <v>#REF!</v>
      </c>
      <c r="F36" s="76" t="str">
        <f t="shared" si="34"/>
        <v>#REF!</v>
      </c>
      <c r="G36" s="77" t="str">
        <f t="shared" si="35"/>
        <v>#REF!</v>
      </c>
      <c r="H36" s="77" t="str">
        <f t="shared" si="36"/>
        <v>#REF!</v>
      </c>
      <c r="I36" s="77" t="str">
        <f t="shared" si="37"/>
        <v>#REF!</v>
      </c>
      <c r="J36" s="77"/>
      <c r="K36" s="77" t="str">
        <f t="shared" si="38"/>
        <v>#REF!</v>
      </c>
      <c r="L36" s="77"/>
      <c r="M36" s="77" t="str">
        <f t="shared" si="39"/>
        <v>#REF!</v>
      </c>
      <c r="N36" s="77" t="str">
        <f t="shared" si="40"/>
        <v>#REF!</v>
      </c>
      <c r="O36" s="78"/>
      <c r="P36" s="79" t="s">
        <v>120</v>
      </c>
      <c r="Q36" s="80">
        <f t="shared" si="15"/>
        <v>3012.152606</v>
      </c>
      <c r="R36" s="81">
        <f t="shared" si="16"/>
        <v>63619.7829</v>
      </c>
      <c r="S36" s="82">
        <f t="shared" si="5"/>
        <v>84.48305212</v>
      </c>
      <c r="T36" s="83">
        <f t="shared" si="17"/>
        <v>126.334078</v>
      </c>
      <c r="U36" s="83">
        <f t="shared" si="18"/>
        <v>14428.07362</v>
      </c>
      <c r="V36" s="83">
        <f t="shared" si="19"/>
        <v>194778.9939</v>
      </c>
      <c r="W36" s="84">
        <f t="shared" si="6"/>
        <v>175180.1122</v>
      </c>
    </row>
    <row r="37">
      <c r="A37" s="85"/>
      <c r="B37" s="85"/>
      <c r="C37" s="73" t="s">
        <v>121</v>
      </c>
      <c r="D37" s="74" t="str">
        <f t="shared" si="32"/>
        <v>#REF!</v>
      </c>
      <c r="E37" s="76" t="str">
        <f t="shared" si="33"/>
        <v>#REF!</v>
      </c>
      <c r="F37" s="76" t="str">
        <f t="shared" si="34"/>
        <v>#REF!</v>
      </c>
      <c r="G37" s="77" t="str">
        <f t="shared" si="35"/>
        <v>#REF!</v>
      </c>
      <c r="H37" s="77" t="str">
        <f t="shared" si="36"/>
        <v>#REF!</v>
      </c>
      <c r="I37" s="77" t="str">
        <f t="shared" si="37"/>
        <v>#REF!</v>
      </c>
      <c r="J37" s="77"/>
      <c r="K37" s="77" t="str">
        <f t="shared" si="38"/>
        <v>#REF!</v>
      </c>
      <c r="L37" s="77"/>
      <c r="M37" s="77" t="str">
        <f t="shared" si="39"/>
        <v>#REF!</v>
      </c>
      <c r="N37" s="77" t="str">
        <f t="shared" si="40"/>
        <v>#REF!</v>
      </c>
      <c r="O37" s="78"/>
      <c r="P37" s="79" t="s">
        <v>121</v>
      </c>
      <c r="Q37" s="80">
        <f t="shared" si="15"/>
        <v>3072.395658</v>
      </c>
      <c r="R37" s="81">
        <f t="shared" si="16"/>
        <v>66692.17856</v>
      </c>
      <c r="S37" s="82">
        <f t="shared" si="5"/>
        <v>85.68791316</v>
      </c>
      <c r="T37" s="83">
        <f t="shared" si="17"/>
        <v>138.4359911</v>
      </c>
      <c r="U37" s="83">
        <f t="shared" si="18"/>
        <v>15810.18125</v>
      </c>
      <c r="V37" s="83">
        <f t="shared" si="19"/>
        <v>213437.4469</v>
      </c>
      <c r="W37" s="84">
        <f t="shared" si="6"/>
        <v>191500.6566</v>
      </c>
    </row>
    <row r="38">
      <c r="A38" s="85"/>
      <c r="B38" s="85"/>
      <c r="C38" s="73" t="s">
        <v>122</v>
      </c>
      <c r="D38" s="74" t="str">
        <f t="shared" si="32"/>
        <v>#REF!</v>
      </c>
      <c r="E38" s="76" t="str">
        <f t="shared" si="33"/>
        <v>#REF!</v>
      </c>
      <c r="F38" s="76" t="str">
        <f t="shared" si="34"/>
        <v>#REF!</v>
      </c>
      <c r="G38" s="77" t="str">
        <f t="shared" si="35"/>
        <v>#REF!</v>
      </c>
      <c r="H38" s="77" t="str">
        <f t="shared" si="36"/>
        <v>#REF!</v>
      </c>
      <c r="I38" s="77" t="str">
        <f t="shared" si="37"/>
        <v>#REF!</v>
      </c>
      <c r="J38" s="77"/>
      <c r="K38" s="77" t="str">
        <f t="shared" si="38"/>
        <v>#REF!</v>
      </c>
      <c r="L38" s="77"/>
      <c r="M38" s="77" t="str">
        <f t="shared" si="39"/>
        <v>#REF!</v>
      </c>
      <c r="N38" s="77" t="str">
        <f t="shared" si="40"/>
        <v>#REF!</v>
      </c>
      <c r="O38" s="78"/>
      <c r="P38" s="79" t="s">
        <v>122</v>
      </c>
      <c r="Q38" s="80">
        <f t="shared" si="15"/>
        <v>3133.843571</v>
      </c>
      <c r="R38" s="81">
        <f t="shared" si="16"/>
        <v>69826.02213</v>
      </c>
      <c r="S38" s="82">
        <f t="shared" si="5"/>
        <v>86.91687142</v>
      </c>
      <c r="T38" s="83">
        <f t="shared" si="17"/>
        <v>151.5390615</v>
      </c>
      <c r="U38" s="83">
        <f t="shared" si="18"/>
        <v>17306.62676</v>
      </c>
      <c r="V38" s="83">
        <f t="shared" si="19"/>
        <v>233639.4613</v>
      </c>
      <c r="W38" s="84">
        <f t="shared" si="6"/>
        <v>209142.4454</v>
      </c>
    </row>
    <row r="39">
      <c r="A39" s="85"/>
      <c r="B39" s="85"/>
      <c r="C39" s="73" t="s">
        <v>123</v>
      </c>
      <c r="D39" s="74" t="str">
        <f t="shared" si="32"/>
        <v>#REF!</v>
      </c>
      <c r="E39" s="76" t="str">
        <f t="shared" si="33"/>
        <v>#REF!</v>
      </c>
      <c r="F39" s="76" t="str">
        <f t="shared" si="34"/>
        <v>#REF!</v>
      </c>
      <c r="G39" s="77" t="str">
        <f t="shared" si="35"/>
        <v>#REF!</v>
      </c>
      <c r="H39" s="77" t="str">
        <f t="shared" si="36"/>
        <v>#REF!</v>
      </c>
      <c r="I39" s="77" t="str">
        <f t="shared" si="37"/>
        <v>#REF!</v>
      </c>
      <c r="J39" s="77"/>
      <c r="K39" s="77" t="str">
        <f t="shared" si="38"/>
        <v>#REF!</v>
      </c>
      <c r="L39" s="77"/>
      <c r="M39" s="77" t="str">
        <f t="shared" si="39"/>
        <v>#REF!</v>
      </c>
      <c r="N39" s="77" t="str">
        <f t="shared" si="40"/>
        <v>#REF!</v>
      </c>
      <c r="O39" s="78"/>
      <c r="P39" s="79" t="s">
        <v>123</v>
      </c>
      <c r="Q39" s="80">
        <f t="shared" si="15"/>
        <v>3196.520443</v>
      </c>
      <c r="R39" s="81">
        <f t="shared" si="16"/>
        <v>73022.54257</v>
      </c>
      <c r="S39" s="82">
        <f t="shared" si="5"/>
        <v>88.17040885</v>
      </c>
      <c r="T39" s="83">
        <f t="shared" si="17"/>
        <v>165.7234679</v>
      </c>
      <c r="U39" s="83">
        <f t="shared" si="18"/>
        <v>18926.56703</v>
      </c>
      <c r="V39" s="83">
        <f t="shared" si="19"/>
        <v>255508.6549</v>
      </c>
      <c r="W39" s="84">
        <f t="shared" si="6"/>
        <v>228210.738</v>
      </c>
    </row>
    <row r="40">
      <c r="A40" s="85"/>
      <c r="B40" s="85"/>
      <c r="C40" s="73"/>
      <c r="D40" s="74"/>
      <c r="E40" s="76"/>
      <c r="F40" s="76"/>
      <c r="G40" s="77"/>
      <c r="H40" s="77"/>
      <c r="I40" s="77"/>
      <c r="J40" s="77"/>
      <c r="K40" s="77"/>
      <c r="L40" s="77"/>
      <c r="M40" s="77"/>
      <c r="N40" s="77"/>
      <c r="O40" s="9"/>
      <c r="P40" s="79"/>
      <c r="Q40" s="80"/>
      <c r="R40" s="81"/>
      <c r="S40" s="82"/>
      <c r="T40" s="83"/>
      <c r="U40" s="83"/>
      <c r="V40" s="83"/>
      <c r="W40" s="84"/>
    </row>
    <row r="41">
      <c r="A41" s="85"/>
      <c r="B41" s="85"/>
      <c r="C41" s="73"/>
      <c r="D41" s="74"/>
      <c r="E41" s="76"/>
      <c r="F41" s="76"/>
      <c r="G41" s="77"/>
      <c r="H41" s="77"/>
      <c r="I41" s="77"/>
      <c r="J41" s="77"/>
      <c r="K41" s="77"/>
      <c r="L41" s="77"/>
      <c r="M41" s="77"/>
      <c r="N41" s="77"/>
      <c r="O41" s="9"/>
      <c r="P41" s="79"/>
      <c r="Q41" s="80"/>
      <c r="R41" s="81"/>
      <c r="S41" s="82"/>
      <c r="T41" s="83"/>
      <c r="U41" s="83"/>
      <c r="V41" s="83"/>
      <c r="W41" s="84"/>
    </row>
    <row r="42">
      <c r="A42" s="85"/>
      <c r="B42" s="85"/>
      <c r="C42" s="73"/>
      <c r="D42" s="74"/>
      <c r="E42" s="76"/>
      <c r="F42" s="76"/>
      <c r="G42" s="77"/>
      <c r="H42" s="77"/>
      <c r="I42" s="77"/>
      <c r="J42" s="77"/>
      <c r="K42" s="77"/>
      <c r="L42" s="77"/>
      <c r="M42" s="77"/>
      <c r="N42" s="77"/>
      <c r="O42" s="9"/>
      <c r="P42" s="79"/>
      <c r="Q42" s="80"/>
      <c r="R42" s="81"/>
      <c r="S42" s="82"/>
      <c r="T42" s="83"/>
      <c r="U42" s="83"/>
      <c r="V42" s="83"/>
      <c r="W42" s="84"/>
    </row>
    <row r="43">
      <c r="A43" s="85"/>
      <c r="B43" s="85"/>
      <c r="C43" s="73"/>
      <c r="D43" s="74"/>
      <c r="E43" s="76"/>
      <c r="F43" s="76"/>
      <c r="G43" s="77"/>
      <c r="H43" s="77"/>
      <c r="I43" s="77"/>
      <c r="J43" s="77"/>
      <c r="K43" s="77"/>
      <c r="L43" s="77"/>
      <c r="M43" s="77"/>
      <c r="N43" s="77"/>
      <c r="O43" s="9"/>
      <c r="P43" s="79"/>
      <c r="Q43" s="80"/>
      <c r="R43" s="81"/>
      <c r="S43" s="82"/>
      <c r="T43" s="83"/>
      <c r="U43" s="83"/>
      <c r="V43" s="83"/>
      <c r="W43" s="84"/>
    </row>
    <row r="44">
      <c r="A44" s="85"/>
      <c r="B44" s="85"/>
      <c r="C44" s="73"/>
      <c r="D44" s="74"/>
      <c r="E44" s="76"/>
      <c r="F44" s="76"/>
      <c r="G44" s="77"/>
      <c r="H44" s="77"/>
      <c r="I44" s="77"/>
      <c r="J44" s="77"/>
      <c r="K44" s="77"/>
      <c r="L44" s="77"/>
      <c r="M44" s="77"/>
      <c r="N44" s="77"/>
      <c r="O44" s="9"/>
      <c r="P44" s="79"/>
      <c r="Q44" s="80"/>
      <c r="R44" s="81"/>
      <c r="S44" s="82"/>
      <c r="T44" s="83"/>
      <c r="U44" s="83"/>
      <c r="V44" s="83"/>
      <c r="W44" s="84"/>
    </row>
    <row r="45">
      <c r="A45" s="85"/>
      <c r="B45" s="85"/>
      <c r="C45" s="73"/>
      <c r="D45" s="74"/>
      <c r="E45" s="76"/>
      <c r="F45" s="76"/>
      <c r="G45" s="77"/>
      <c r="H45" s="77"/>
      <c r="I45" s="77"/>
      <c r="J45" s="77"/>
      <c r="K45" s="77"/>
      <c r="L45" s="77"/>
      <c r="M45" s="77"/>
      <c r="N45" s="77"/>
      <c r="O45" s="9"/>
      <c r="P45" s="79"/>
      <c r="Q45" s="80"/>
      <c r="R45" s="81"/>
      <c r="S45" s="82"/>
      <c r="T45" s="83"/>
      <c r="U45" s="83"/>
      <c r="V45" s="83"/>
      <c r="W45" s="84"/>
    </row>
    <row r="46">
      <c r="A46" s="85"/>
      <c r="B46" s="85"/>
      <c r="C46" s="73"/>
      <c r="D46" s="74"/>
      <c r="E46" s="76"/>
      <c r="F46" s="76"/>
      <c r="G46" s="77"/>
      <c r="H46" s="77"/>
      <c r="I46" s="77"/>
      <c r="J46" s="77"/>
      <c r="K46" s="77"/>
      <c r="L46" s="77"/>
      <c r="M46" s="77"/>
      <c r="N46" s="77"/>
      <c r="O46" s="9"/>
      <c r="P46" s="79"/>
      <c r="Q46" s="80"/>
      <c r="R46" s="81"/>
      <c r="S46" s="82"/>
      <c r="T46" s="83"/>
      <c r="U46" s="83"/>
      <c r="V46" s="83"/>
      <c r="W46" s="84"/>
    </row>
    <row r="47">
      <c r="A47" s="85"/>
      <c r="B47" s="85"/>
      <c r="C47" s="73"/>
      <c r="D47" s="74"/>
      <c r="E47" s="76"/>
      <c r="F47" s="76"/>
      <c r="G47" s="77"/>
      <c r="H47" s="77"/>
      <c r="I47" s="77"/>
      <c r="J47" s="77"/>
      <c r="K47" s="77"/>
      <c r="L47" s="77"/>
      <c r="M47" s="77"/>
      <c r="N47" s="77"/>
      <c r="O47" s="9"/>
      <c r="P47" s="79"/>
      <c r="Q47" s="80"/>
      <c r="R47" s="81"/>
      <c r="S47" s="82"/>
      <c r="T47" s="83"/>
      <c r="U47" s="83"/>
      <c r="V47" s="83"/>
      <c r="W47" s="84"/>
    </row>
    <row r="48">
      <c r="A48" s="85"/>
      <c r="B48" s="85"/>
      <c r="C48" s="73"/>
      <c r="D48" s="74"/>
      <c r="E48" s="76"/>
      <c r="F48" s="76"/>
      <c r="G48" s="77"/>
      <c r="H48" s="77"/>
      <c r="I48" s="77"/>
      <c r="J48" s="77"/>
      <c r="K48" s="77"/>
      <c r="L48" s="77"/>
      <c r="M48" s="77"/>
      <c r="N48" s="77"/>
      <c r="O48" s="9"/>
      <c r="P48" s="79"/>
      <c r="Q48" s="80"/>
      <c r="R48" s="81"/>
      <c r="S48" s="82"/>
      <c r="T48" s="83"/>
      <c r="U48" s="83"/>
      <c r="V48" s="83"/>
      <c r="W48" s="84"/>
    </row>
    <row r="49">
      <c r="A49" s="85"/>
      <c r="B49" s="85"/>
      <c r="C49" s="73"/>
      <c r="D49" s="74"/>
      <c r="E49" s="76"/>
      <c r="F49" s="76"/>
      <c r="G49" s="77"/>
      <c r="H49" s="77"/>
      <c r="I49" s="77"/>
      <c r="J49" s="77"/>
      <c r="K49" s="77"/>
      <c r="L49" s="77"/>
      <c r="M49" s="77"/>
      <c r="N49" s="77"/>
      <c r="O49" s="9"/>
      <c r="P49" s="86"/>
      <c r="Q49" s="87"/>
      <c r="R49" s="88"/>
      <c r="S49" s="88"/>
      <c r="T49" s="89"/>
      <c r="U49" s="89"/>
      <c r="V49" s="89"/>
      <c r="W49" s="89"/>
    </row>
    <row r="50">
      <c r="A50" s="85"/>
      <c r="B50" s="85"/>
      <c r="C50" s="73"/>
      <c r="D50" s="74"/>
      <c r="E50" s="76"/>
      <c r="F50" s="76"/>
      <c r="G50" s="77"/>
      <c r="H50" s="77"/>
      <c r="I50" s="77"/>
      <c r="J50" s="77"/>
      <c r="K50" s="77"/>
      <c r="L50" s="77"/>
      <c r="M50" s="77"/>
      <c r="N50" s="77"/>
      <c r="O50" s="9"/>
      <c r="P50" s="86"/>
      <c r="Q50" s="87"/>
      <c r="R50" s="88"/>
      <c r="S50" s="88"/>
      <c r="T50" s="89"/>
      <c r="U50" s="89"/>
      <c r="V50" s="89"/>
      <c r="W50" s="89"/>
    </row>
    <row r="51">
      <c r="A51" s="73"/>
      <c r="B51" s="73"/>
      <c r="C51" s="73"/>
      <c r="D51" s="74"/>
      <c r="E51" s="76"/>
      <c r="F51" s="76"/>
      <c r="G51" s="77"/>
      <c r="H51" s="77"/>
      <c r="I51" s="77"/>
      <c r="J51" s="77"/>
      <c r="K51" s="77"/>
      <c r="L51" s="77"/>
      <c r="M51" s="77"/>
      <c r="N51" s="77"/>
      <c r="O51" s="9"/>
      <c r="P51" s="86"/>
      <c r="Q51" s="87"/>
      <c r="R51" s="88"/>
      <c r="S51" s="88"/>
      <c r="T51" s="89"/>
      <c r="U51" s="89"/>
      <c r="V51" s="89"/>
      <c r="W51" s="89"/>
    </row>
    <row r="52">
      <c r="A52" s="73"/>
      <c r="B52" s="73"/>
      <c r="C52" s="73"/>
      <c r="D52" s="74"/>
      <c r="E52" s="76"/>
      <c r="F52" s="76"/>
      <c r="G52" s="77"/>
      <c r="H52" s="77"/>
      <c r="I52" s="77"/>
      <c r="J52" s="77"/>
      <c r="K52" s="77"/>
      <c r="L52" s="77"/>
      <c r="M52" s="77"/>
      <c r="N52" s="77"/>
      <c r="O52" s="9"/>
      <c r="P52" s="86"/>
      <c r="Q52" s="87"/>
      <c r="R52" s="88"/>
      <c r="S52" s="88"/>
      <c r="T52" s="89"/>
      <c r="U52" s="89"/>
      <c r="V52" s="89"/>
      <c r="W52" s="89"/>
    </row>
    <row r="53">
      <c r="A53" s="73"/>
      <c r="B53" s="73"/>
      <c r="C53" s="73"/>
      <c r="D53" s="74"/>
      <c r="E53" s="76"/>
      <c r="F53" s="76"/>
      <c r="G53" s="77"/>
      <c r="H53" s="77"/>
      <c r="I53" s="77"/>
      <c r="J53" s="77"/>
      <c r="K53" s="77"/>
      <c r="L53" s="77"/>
      <c r="M53" s="77"/>
      <c r="N53" s="77"/>
      <c r="O53" s="9"/>
      <c r="P53" s="86"/>
      <c r="Q53" s="87"/>
      <c r="R53" s="88"/>
      <c r="S53" s="88"/>
      <c r="T53" s="89"/>
      <c r="U53" s="89"/>
      <c r="V53" s="89"/>
      <c r="W53" s="89"/>
    </row>
    <row r="54">
      <c r="A54" s="9"/>
      <c r="B54" s="9"/>
      <c r="C54" s="73"/>
      <c r="D54" s="74"/>
      <c r="E54" s="76"/>
      <c r="F54" s="76"/>
      <c r="G54" s="77"/>
      <c r="H54" s="77"/>
      <c r="I54" s="77"/>
      <c r="J54" s="77"/>
      <c r="K54" s="77"/>
      <c r="L54" s="77"/>
      <c r="M54" s="77"/>
      <c r="N54" s="77"/>
      <c r="O54" s="9"/>
      <c r="P54" s="86"/>
      <c r="Q54" s="87"/>
      <c r="R54" s="88"/>
      <c r="S54" s="88"/>
      <c r="T54" s="89"/>
      <c r="U54" s="89"/>
      <c r="V54" s="89"/>
      <c r="W54" s="89"/>
    </row>
    <row r="55">
      <c r="A55" s="9"/>
      <c r="B55" s="9"/>
      <c r="C55" s="73"/>
      <c r="D55" s="74"/>
      <c r="E55" s="76"/>
      <c r="F55" s="76"/>
      <c r="G55" s="77"/>
      <c r="H55" s="77"/>
      <c r="I55" s="77"/>
      <c r="J55" s="77"/>
      <c r="K55" s="77"/>
      <c r="L55" s="77"/>
      <c r="M55" s="77"/>
      <c r="N55" s="77"/>
      <c r="O55" s="9"/>
      <c r="P55" s="73"/>
      <c r="Q55" s="74"/>
      <c r="R55" s="76"/>
      <c r="S55" s="76"/>
      <c r="T55" s="77"/>
      <c r="U55" s="77"/>
      <c r="V55" s="77"/>
      <c r="W55" s="77"/>
    </row>
    <row r="56">
      <c r="A56" s="9"/>
      <c r="B56" s="9"/>
      <c r="C56" s="73"/>
      <c r="D56" s="74"/>
      <c r="E56" s="76"/>
      <c r="F56" s="76"/>
      <c r="G56" s="77"/>
      <c r="H56" s="77"/>
      <c r="I56" s="77"/>
      <c r="J56" s="77"/>
      <c r="K56" s="77"/>
      <c r="L56" s="77"/>
      <c r="M56" s="77"/>
      <c r="N56" s="77"/>
      <c r="O56" s="9"/>
      <c r="P56" s="73"/>
      <c r="Q56" s="74"/>
      <c r="R56" s="76"/>
      <c r="S56" s="76"/>
      <c r="T56" s="77"/>
      <c r="U56" s="77"/>
      <c r="V56" s="77"/>
      <c r="W56" s="77"/>
    </row>
    <row r="57">
      <c r="A57" s="9"/>
      <c r="B57" s="9"/>
      <c r="C57" s="73"/>
      <c r="D57" s="74"/>
      <c r="E57" s="76"/>
      <c r="F57" s="76"/>
      <c r="G57" s="77"/>
      <c r="H57" s="77"/>
      <c r="I57" s="77"/>
      <c r="J57" s="77"/>
      <c r="K57" s="77"/>
      <c r="L57" s="77"/>
      <c r="M57" s="77"/>
      <c r="N57" s="77"/>
      <c r="O57" s="9"/>
      <c r="P57" s="73"/>
      <c r="Q57" s="74"/>
      <c r="R57" s="76"/>
      <c r="S57" s="76"/>
      <c r="T57" s="77"/>
      <c r="U57" s="77"/>
      <c r="V57" s="77"/>
      <c r="W57" s="77"/>
    </row>
    <row r="58">
      <c r="A58" s="9"/>
      <c r="B58" s="9"/>
      <c r="C58" s="73"/>
      <c r="D58" s="74"/>
      <c r="E58" s="76"/>
      <c r="F58" s="76"/>
      <c r="G58" s="77"/>
      <c r="H58" s="77"/>
      <c r="I58" s="77"/>
      <c r="J58" s="77"/>
      <c r="K58" s="77"/>
      <c r="L58" s="77"/>
      <c r="M58" s="77"/>
      <c r="N58" s="77"/>
      <c r="O58" s="9"/>
      <c r="P58" s="73"/>
      <c r="Q58" s="74"/>
      <c r="R58" s="76"/>
      <c r="S58" s="76"/>
      <c r="T58" s="77"/>
      <c r="U58" s="77"/>
      <c r="V58" s="77"/>
      <c r="W58" s="77"/>
    </row>
    <row r="59">
      <c r="A59" s="9"/>
      <c r="B59" s="9"/>
      <c r="C59" s="73"/>
      <c r="D59" s="74"/>
      <c r="E59" s="76"/>
      <c r="F59" s="76"/>
      <c r="G59" s="77"/>
      <c r="H59" s="77"/>
      <c r="I59" s="77"/>
      <c r="J59" s="77"/>
      <c r="K59" s="77"/>
      <c r="L59" s="77"/>
      <c r="M59" s="77"/>
      <c r="N59" s="77"/>
      <c r="O59" s="9"/>
      <c r="P59" s="73"/>
      <c r="Q59" s="74"/>
      <c r="R59" s="76"/>
      <c r="S59" s="76"/>
      <c r="T59" s="77"/>
      <c r="U59" s="77"/>
      <c r="V59" s="77"/>
      <c r="W59" s="77"/>
    </row>
    <row r="60">
      <c r="A60" s="9"/>
      <c r="B60" s="9"/>
      <c r="C60" s="73"/>
      <c r="D60" s="74"/>
      <c r="E60" s="76"/>
      <c r="F60" s="76"/>
      <c r="G60" s="77"/>
      <c r="H60" s="77"/>
      <c r="I60" s="77"/>
      <c r="J60" s="77"/>
      <c r="K60" s="77"/>
      <c r="L60" s="77"/>
      <c r="M60" s="77"/>
      <c r="N60" s="77"/>
      <c r="O60" s="9"/>
      <c r="P60" s="73"/>
      <c r="Q60" s="74"/>
      <c r="R60" s="76"/>
      <c r="S60" s="76"/>
      <c r="T60" s="77"/>
      <c r="U60" s="77"/>
      <c r="V60" s="77"/>
      <c r="W60" s="77"/>
    </row>
    <row r="61">
      <c r="A61" s="9"/>
      <c r="B61" s="9"/>
      <c r="C61" s="73"/>
      <c r="D61" s="74"/>
      <c r="E61" s="76"/>
      <c r="F61" s="76"/>
      <c r="G61" s="77"/>
      <c r="H61" s="77"/>
      <c r="I61" s="77"/>
      <c r="J61" s="77"/>
      <c r="K61" s="77"/>
      <c r="L61" s="77"/>
      <c r="M61" s="77"/>
      <c r="N61" s="77"/>
      <c r="O61" s="9"/>
      <c r="P61" s="73"/>
      <c r="Q61" s="74"/>
      <c r="R61" s="76"/>
      <c r="S61" s="76"/>
      <c r="T61" s="77"/>
      <c r="U61" s="77"/>
      <c r="V61" s="77"/>
      <c r="W61" s="77"/>
    </row>
    <row r="62">
      <c r="A62" s="9"/>
      <c r="B62" s="9"/>
      <c r="C62" s="73"/>
      <c r="D62" s="74"/>
      <c r="E62" s="76"/>
      <c r="F62" s="76"/>
      <c r="G62" s="77"/>
      <c r="H62" s="77"/>
      <c r="I62" s="77"/>
      <c r="J62" s="77"/>
      <c r="K62" s="77"/>
      <c r="L62" s="77"/>
      <c r="M62" s="77"/>
      <c r="N62" s="77"/>
      <c r="O62" s="9"/>
      <c r="P62" s="73"/>
      <c r="Q62" s="74"/>
      <c r="R62" s="76"/>
      <c r="S62" s="76"/>
      <c r="T62" s="77"/>
      <c r="U62" s="77"/>
      <c r="V62" s="77"/>
      <c r="W62" s="77"/>
    </row>
    <row r="63">
      <c r="A63" s="9"/>
      <c r="B63" s="9"/>
      <c r="C63" s="73"/>
      <c r="D63" s="74"/>
      <c r="E63" s="76"/>
      <c r="F63" s="76"/>
      <c r="G63" s="77"/>
      <c r="H63" s="77"/>
      <c r="I63" s="77"/>
      <c r="J63" s="77"/>
      <c r="K63" s="77"/>
      <c r="L63" s="77"/>
      <c r="M63" s="77"/>
      <c r="N63" s="77"/>
      <c r="O63" s="9"/>
      <c r="P63" s="73"/>
      <c r="Q63" s="74"/>
      <c r="R63" s="76"/>
      <c r="S63" s="76"/>
      <c r="T63" s="77"/>
      <c r="U63" s="77"/>
      <c r="V63" s="77"/>
      <c r="W63" s="77"/>
    </row>
    <row r="64">
      <c r="A64" s="9"/>
      <c r="B64" s="9"/>
      <c r="C64" s="73"/>
      <c r="D64" s="74"/>
      <c r="E64" s="76"/>
      <c r="F64" s="76"/>
      <c r="G64" s="77"/>
      <c r="H64" s="77"/>
      <c r="I64" s="77"/>
      <c r="J64" s="77"/>
      <c r="K64" s="77"/>
      <c r="L64" s="77"/>
      <c r="M64" s="77"/>
      <c r="N64" s="77"/>
      <c r="O64" s="9"/>
      <c r="P64" s="73"/>
      <c r="Q64" s="74"/>
      <c r="R64" s="76"/>
      <c r="S64" s="76"/>
      <c r="T64" s="77"/>
      <c r="U64" s="77"/>
      <c r="V64" s="77"/>
      <c r="W64" s="77"/>
    </row>
    <row r="65">
      <c r="A65" s="9"/>
      <c r="B65" s="9"/>
      <c r="C65" s="73"/>
      <c r="D65" s="74"/>
      <c r="E65" s="76"/>
      <c r="F65" s="76"/>
      <c r="G65" s="77"/>
      <c r="H65" s="77"/>
      <c r="I65" s="77"/>
      <c r="J65" s="77"/>
      <c r="K65" s="77"/>
      <c r="L65" s="77"/>
      <c r="M65" s="77"/>
      <c r="N65" s="77"/>
      <c r="O65" s="9"/>
      <c r="P65" s="73"/>
      <c r="Q65" s="74"/>
      <c r="R65" s="76"/>
      <c r="S65" s="76"/>
      <c r="T65" s="77"/>
      <c r="U65" s="77"/>
      <c r="V65" s="77"/>
      <c r="W65" s="77"/>
    </row>
    <row r="66">
      <c r="A66" s="9"/>
      <c r="B66" s="9"/>
      <c r="C66" s="73"/>
      <c r="D66" s="74"/>
      <c r="E66" s="76"/>
      <c r="F66" s="76"/>
      <c r="G66" s="77"/>
      <c r="H66" s="77"/>
      <c r="I66" s="77"/>
      <c r="J66" s="77"/>
      <c r="K66" s="77"/>
      <c r="L66" s="77"/>
      <c r="M66" s="77"/>
      <c r="N66" s="77"/>
      <c r="O66" s="9"/>
      <c r="P66" s="73"/>
      <c r="Q66" s="74"/>
      <c r="R66" s="76"/>
      <c r="S66" s="76"/>
      <c r="T66" s="77"/>
      <c r="U66" s="77"/>
      <c r="V66" s="77"/>
      <c r="W66" s="77"/>
    </row>
    <row r="67">
      <c r="A67" s="9"/>
      <c r="B67" s="9"/>
      <c r="C67" s="73"/>
      <c r="D67" s="74"/>
      <c r="E67" s="76"/>
      <c r="F67" s="76"/>
      <c r="G67" s="77"/>
      <c r="H67" s="77"/>
      <c r="I67" s="77"/>
      <c r="J67" s="77"/>
      <c r="K67" s="77"/>
      <c r="L67" s="77"/>
      <c r="M67" s="77"/>
      <c r="N67" s="77"/>
      <c r="O67" s="9"/>
      <c r="P67" s="73"/>
      <c r="Q67" s="74"/>
      <c r="R67" s="76"/>
      <c r="S67" s="76"/>
      <c r="T67" s="77"/>
      <c r="U67" s="77"/>
      <c r="V67" s="77"/>
      <c r="W67" s="77"/>
    </row>
    <row r="68">
      <c r="A68" s="9"/>
      <c r="B68" s="9"/>
      <c r="C68" s="73"/>
      <c r="D68" s="74"/>
      <c r="E68" s="76"/>
      <c r="F68" s="76"/>
      <c r="G68" s="77"/>
      <c r="H68" s="77"/>
      <c r="I68" s="77"/>
      <c r="J68" s="77"/>
      <c r="K68" s="77"/>
      <c r="L68" s="77"/>
      <c r="M68" s="77"/>
      <c r="N68" s="77"/>
      <c r="O68" s="9"/>
      <c r="P68" s="73"/>
      <c r="Q68" s="74"/>
      <c r="R68" s="76"/>
      <c r="S68" s="76"/>
      <c r="T68" s="77"/>
      <c r="U68" s="77"/>
      <c r="V68" s="77"/>
      <c r="W68" s="77"/>
    </row>
    <row r="69">
      <c r="A69" s="9"/>
      <c r="B69" s="9"/>
      <c r="C69" s="73"/>
      <c r="D69" s="74"/>
      <c r="E69" s="76"/>
      <c r="F69" s="76"/>
      <c r="G69" s="77"/>
      <c r="H69" s="77"/>
      <c r="I69" s="77"/>
      <c r="J69" s="77"/>
      <c r="K69" s="77"/>
      <c r="L69" s="77"/>
      <c r="M69" s="77"/>
      <c r="N69" s="77"/>
      <c r="O69" s="9"/>
      <c r="P69" s="73"/>
      <c r="Q69" s="74"/>
      <c r="R69" s="76"/>
      <c r="S69" s="76"/>
      <c r="T69" s="77"/>
      <c r="U69" s="77"/>
      <c r="V69" s="77"/>
      <c r="W69" s="77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</row>
  </sheetData>
  <mergeCells count="13">
    <mergeCell ref="C5:D5"/>
    <mergeCell ref="C6:D6"/>
    <mergeCell ref="F6:H6"/>
    <mergeCell ref="C8:I8"/>
    <mergeCell ref="P6:R6"/>
    <mergeCell ref="P8:W8"/>
    <mergeCell ref="T1:U1"/>
    <mergeCell ref="T2:U2"/>
    <mergeCell ref="C4:D4"/>
    <mergeCell ref="F4:H4"/>
    <mergeCell ref="P4:Q4"/>
    <mergeCell ref="F5:H5"/>
    <mergeCell ref="P5:Q5"/>
  </mergeCells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